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32" windowWidth="19620" windowHeight="8472"/>
  </bookViews>
  <sheets>
    <sheet name="Anlage 2" sheetId="1" r:id="rId1"/>
  </sheets>
  <externalReferences>
    <externalReference r:id="rId2"/>
    <externalReference r:id="rId3"/>
  </externalReferences>
  <definedNames>
    <definedName name="_xlnm._FilterDatabase" localSheetId="0" hidden="1">'Anlage 2'!$1:$40</definedName>
    <definedName name="_xlnm.Print_Area" localSheetId="0">'Anlage 2'!$A$1:$O$70</definedName>
  </definedNames>
  <calcPr calcId="145621"/>
</workbook>
</file>

<file path=xl/calcChain.xml><?xml version="1.0" encoding="utf-8"?>
<calcChain xmlns="http://schemas.openxmlformats.org/spreadsheetml/2006/main">
  <c r="G70" i="1" l="1"/>
  <c r="F70" i="1"/>
  <c r="E70" i="1"/>
  <c r="D70" i="1"/>
  <c r="C70" i="1"/>
  <c r="G61" i="1"/>
  <c r="G63" i="1" s="1"/>
  <c r="F61" i="1"/>
  <c r="E61" i="1"/>
  <c r="E63" i="1" s="1"/>
  <c r="D61" i="1"/>
  <c r="D63" i="1" s="1"/>
  <c r="C61" i="1"/>
  <c r="C63" i="1" s="1"/>
  <c r="N56" i="1"/>
  <c r="N61" i="1" s="1"/>
  <c r="N63" i="1" s="1"/>
  <c r="M56" i="1"/>
  <c r="M61" i="1" s="1"/>
  <c r="M63" i="1" s="1"/>
  <c r="L56" i="1"/>
  <c r="L61" i="1" s="1"/>
  <c r="L63" i="1" s="1"/>
  <c r="K56" i="1"/>
  <c r="K61" i="1" s="1"/>
  <c r="K63" i="1" s="1"/>
  <c r="J56" i="1"/>
  <c r="J61" i="1" s="1"/>
  <c r="J63" i="1" s="1"/>
  <c r="I56" i="1"/>
  <c r="I61" i="1" s="1"/>
  <c r="I63" i="1" s="1"/>
  <c r="H56" i="1"/>
  <c r="H61" i="1" s="1"/>
  <c r="H63" i="1" s="1"/>
  <c r="I50" i="1"/>
  <c r="F44" i="1"/>
  <c r="J31" i="1"/>
  <c r="J50" i="1" s="1"/>
  <c r="D28" i="1"/>
  <c r="N26" i="1"/>
  <c r="N27" i="1" s="1"/>
  <c r="M26" i="1"/>
  <c r="L26" i="1"/>
  <c r="L27" i="1" s="1"/>
  <c r="K26" i="1"/>
  <c r="J26" i="1"/>
  <c r="J27" i="1" s="1"/>
  <c r="I26" i="1"/>
  <c r="H26" i="1"/>
  <c r="H27" i="1" s="1"/>
  <c r="G26" i="1"/>
  <c r="F26" i="1"/>
  <c r="F27" i="1" s="1"/>
  <c r="E26" i="1"/>
  <c r="N24" i="1"/>
  <c r="N25" i="1" s="1"/>
  <c r="M24" i="1"/>
  <c r="M25" i="1" s="1"/>
  <c r="L24" i="1"/>
  <c r="L25" i="1" s="1"/>
  <c r="K24" i="1"/>
  <c r="K25" i="1" s="1"/>
  <c r="J24" i="1"/>
  <c r="J25" i="1" s="1"/>
  <c r="I24" i="1"/>
  <c r="I25" i="1" s="1"/>
  <c r="H24" i="1"/>
  <c r="H25" i="1" s="1"/>
  <c r="G24" i="1"/>
  <c r="G25" i="1" s="1"/>
  <c r="F24" i="1"/>
  <c r="F25" i="1" s="1"/>
  <c r="E24" i="1"/>
  <c r="E25" i="1" s="1"/>
  <c r="N22" i="1"/>
  <c r="N23" i="1" s="1"/>
  <c r="M22" i="1"/>
  <c r="M23" i="1" s="1"/>
  <c r="L22" i="1"/>
  <c r="L23" i="1" s="1"/>
  <c r="K22" i="1"/>
  <c r="K23" i="1" s="1"/>
  <c r="J22" i="1"/>
  <c r="J23" i="1" s="1"/>
  <c r="I22" i="1"/>
  <c r="I23" i="1" s="1"/>
  <c r="H22" i="1"/>
  <c r="H23" i="1" s="1"/>
  <c r="G22" i="1"/>
  <c r="G23" i="1" s="1"/>
  <c r="F22" i="1"/>
  <c r="F23" i="1" s="1"/>
  <c r="E22" i="1"/>
  <c r="E23" i="1" s="1"/>
  <c r="N20" i="1"/>
  <c r="N21" i="1" s="1"/>
  <c r="M20" i="1"/>
  <c r="M21" i="1" s="1"/>
  <c r="L20" i="1"/>
  <c r="L21" i="1" s="1"/>
  <c r="K20" i="1"/>
  <c r="K21" i="1" s="1"/>
  <c r="J20" i="1"/>
  <c r="J21" i="1" s="1"/>
  <c r="I20" i="1"/>
  <c r="I21" i="1" s="1"/>
  <c r="H20" i="1"/>
  <c r="H21" i="1" s="1"/>
  <c r="G20" i="1"/>
  <c r="G21" i="1" s="1"/>
  <c r="F20" i="1"/>
  <c r="F21" i="1" s="1"/>
  <c r="E20" i="1"/>
  <c r="E21" i="1" s="1"/>
  <c r="N18" i="1"/>
  <c r="N19" i="1" s="1"/>
  <c r="M18" i="1"/>
  <c r="M19" i="1" s="1"/>
  <c r="L18" i="1"/>
  <c r="L19" i="1" s="1"/>
  <c r="K18" i="1"/>
  <c r="K19" i="1" s="1"/>
  <c r="J18" i="1"/>
  <c r="J19" i="1" s="1"/>
  <c r="I18" i="1"/>
  <c r="I19" i="1" s="1"/>
  <c r="H18" i="1"/>
  <c r="H19" i="1" s="1"/>
  <c r="G18" i="1"/>
  <c r="G19" i="1" s="1"/>
  <c r="F18" i="1"/>
  <c r="F19" i="1" s="1"/>
  <c r="E18" i="1"/>
  <c r="E19" i="1" s="1"/>
  <c r="N16" i="1"/>
  <c r="N17" i="1" s="1"/>
  <c r="M16" i="1"/>
  <c r="M17" i="1" s="1"/>
  <c r="L16" i="1"/>
  <c r="L17" i="1" s="1"/>
  <c r="K16" i="1"/>
  <c r="K17" i="1" s="1"/>
  <c r="J16" i="1"/>
  <c r="J17" i="1" s="1"/>
  <c r="I16" i="1"/>
  <c r="I17" i="1" s="1"/>
  <c r="H16" i="1"/>
  <c r="H17" i="1" s="1"/>
  <c r="G16" i="1"/>
  <c r="G17" i="1" s="1"/>
  <c r="F16" i="1"/>
  <c r="F17" i="1" s="1"/>
  <c r="E16" i="1"/>
  <c r="E17" i="1" s="1"/>
  <c r="N14" i="1"/>
  <c r="N15" i="1" s="1"/>
  <c r="M14" i="1"/>
  <c r="M15" i="1" s="1"/>
  <c r="L14" i="1"/>
  <c r="L15" i="1" s="1"/>
  <c r="K14" i="1"/>
  <c r="K15" i="1" s="1"/>
  <c r="J14" i="1"/>
  <c r="J15" i="1" s="1"/>
  <c r="I14" i="1"/>
  <c r="I15" i="1" s="1"/>
  <c r="H14" i="1"/>
  <c r="H15" i="1" s="1"/>
  <c r="G14" i="1"/>
  <c r="G15" i="1" s="1"/>
  <c r="F14" i="1"/>
  <c r="F15" i="1" s="1"/>
  <c r="E14" i="1"/>
  <c r="E15" i="1" s="1"/>
  <c r="N12" i="1"/>
  <c r="N13" i="1" s="1"/>
  <c r="M12" i="1"/>
  <c r="M13" i="1" s="1"/>
  <c r="L12" i="1"/>
  <c r="L13" i="1" s="1"/>
  <c r="K12" i="1"/>
  <c r="K13" i="1" s="1"/>
  <c r="J12" i="1"/>
  <c r="J13" i="1" s="1"/>
  <c r="I12" i="1"/>
  <c r="I13" i="1" s="1"/>
  <c r="H12" i="1"/>
  <c r="H13" i="1" s="1"/>
  <c r="G12" i="1"/>
  <c r="G13" i="1" s="1"/>
  <c r="F12" i="1"/>
  <c r="F13" i="1" s="1"/>
  <c r="E12" i="1"/>
  <c r="E13" i="1" s="1"/>
  <c r="N10" i="1"/>
  <c r="N11" i="1" s="1"/>
  <c r="M10" i="1"/>
  <c r="M11" i="1" s="1"/>
  <c r="L10" i="1"/>
  <c r="L11" i="1" s="1"/>
  <c r="K10" i="1"/>
  <c r="K11" i="1" s="1"/>
  <c r="J10" i="1"/>
  <c r="J11" i="1" s="1"/>
  <c r="I10" i="1"/>
  <c r="I11" i="1" s="1"/>
  <c r="H10" i="1"/>
  <c r="H11" i="1" s="1"/>
  <c r="G10" i="1"/>
  <c r="G11" i="1" s="1"/>
  <c r="F10" i="1"/>
  <c r="F11" i="1" s="1"/>
  <c r="E10" i="1"/>
  <c r="E11" i="1" s="1"/>
  <c r="N8" i="1"/>
  <c r="N9" i="1" s="1"/>
  <c r="M8" i="1"/>
  <c r="M9" i="1" s="1"/>
  <c r="L8" i="1"/>
  <c r="L9" i="1" s="1"/>
  <c r="K8" i="1"/>
  <c r="K9" i="1" s="1"/>
  <c r="J8" i="1"/>
  <c r="J9" i="1" s="1"/>
  <c r="I8" i="1"/>
  <c r="I9" i="1" s="1"/>
  <c r="H8" i="1"/>
  <c r="H9" i="1" s="1"/>
  <c r="G8" i="1"/>
  <c r="G9" i="1" s="1"/>
  <c r="F8" i="1"/>
  <c r="F9" i="1" s="1"/>
  <c r="E8" i="1"/>
  <c r="E9" i="1" s="1"/>
  <c r="N6" i="1"/>
  <c r="N7" i="1" s="1"/>
  <c r="M6" i="1"/>
  <c r="M7" i="1" s="1"/>
  <c r="L6" i="1"/>
  <c r="L7" i="1" s="1"/>
  <c r="K6" i="1"/>
  <c r="K7" i="1" s="1"/>
  <c r="J6" i="1"/>
  <c r="J7" i="1" s="1"/>
  <c r="I6" i="1"/>
  <c r="I7" i="1" s="1"/>
  <c r="H6" i="1"/>
  <c r="H7" i="1" s="1"/>
  <c r="G6" i="1"/>
  <c r="G7" i="1" s="1"/>
  <c r="F6" i="1"/>
  <c r="F7" i="1" s="1"/>
  <c r="E6" i="1"/>
  <c r="E7" i="1" s="1"/>
  <c r="N4" i="1"/>
  <c r="N5" i="1" s="1"/>
  <c r="M4" i="1"/>
  <c r="L4" i="1"/>
  <c r="L5" i="1" s="1"/>
  <c r="K4" i="1"/>
  <c r="J4" i="1"/>
  <c r="J5" i="1" s="1"/>
  <c r="I4" i="1"/>
  <c r="I5" i="1" s="1"/>
  <c r="H4" i="1"/>
  <c r="H5" i="1" s="1"/>
  <c r="G4" i="1"/>
  <c r="G5" i="1" s="1"/>
  <c r="F4" i="1"/>
  <c r="F5" i="1" s="1"/>
  <c r="E4" i="1"/>
  <c r="E5" i="1" s="1"/>
  <c r="K5" i="1" l="1"/>
  <c r="M5" i="1"/>
  <c r="E28" i="1"/>
  <c r="F29" i="1" s="1"/>
  <c r="G28" i="1"/>
  <c r="I28" i="1"/>
  <c r="K28" i="1"/>
  <c r="M28" i="1"/>
  <c r="E27" i="1"/>
  <c r="G27" i="1"/>
  <c r="I27" i="1"/>
  <c r="K27" i="1"/>
  <c r="M27" i="1"/>
  <c r="F28" i="1"/>
  <c r="H28" i="1"/>
  <c r="I29" i="1" s="1"/>
  <c r="J28" i="1"/>
  <c r="L28" i="1"/>
  <c r="N28" i="1"/>
  <c r="N49" i="1" s="1"/>
  <c r="K31" i="1"/>
  <c r="L31" i="1" l="1"/>
  <c r="K50" i="1"/>
  <c r="L49" i="1"/>
  <c r="M29" i="1"/>
  <c r="M49" i="1"/>
  <c r="N29" i="1"/>
  <c r="I49" i="1"/>
  <c r="J29" i="1"/>
  <c r="J49" i="1"/>
  <c r="K29" i="1"/>
  <c r="G29" i="1"/>
  <c r="F43" i="1"/>
  <c r="F63" i="1" s="1"/>
  <c r="E29" i="1"/>
  <c r="K49" i="1"/>
  <c r="L29" i="1"/>
  <c r="H29" i="1"/>
  <c r="L50" i="1" l="1"/>
  <c r="M31" i="1"/>
  <c r="N31" i="1" l="1"/>
  <c r="N50" i="1" s="1"/>
  <c r="M50" i="1"/>
</calcChain>
</file>

<file path=xl/comments1.xml><?xml version="1.0" encoding="utf-8"?>
<comments xmlns="http://schemas.openxmlformats.org/spreadsheetml/2006/main">
  <authors>
    <author>Heringhaus, Petra</author>
  </authors>
  <commentList>
    <comment ref="H31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bereinigte Stellenzahl 2015</t>
        </r>
      </text>
    </comment>
    <comment ref="H47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14.744.768
plus Abfindungsbudget von 400.000€</t>
        </r>
      </text>
    </comment>
    <comment ref="H48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Stellenabbau OGS berücksichtig</t>
        </r>
      </text>
    </comment>
    <comment ref="H49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14.744.768
plus Abfindungsbudget von 400.000€</t>
        </r>
      </text>
    </comment>
    <comment ref="H50" authorId="0">
      <text>
        <r>
          <rPr>
            <b/>
            <sz val="9"/>
            <color indexed="81"/>
            <rFont val="Tahoma"/>
            <family val="2"/>
          </rPr>
          <t>Heringhaus, Petra:</t>
        </r>
        <r>
          <rPr>
            <sz val="9"/>
            <color indexed="81"/>
            <rFont val="Tahoma"/>
            <family val="2"/>
          </rPr>
          <t xml:space="preserve">
bereinigte Stellenanzahl 2015</t>
        </r>
      </text>
    </comment>
  </commentList>
</comments>
</file>

<file path=xl/sharedStrings.xml><?xml version="1.0" encoding="utf-8"?>
<sst xmlns="http://schemas.openxmlformats.org/spreadsheetml/2006/main" count="76" uniqueCount="45">
  <si>
    <t>Personalwirtschaftskonzept - Entwicklung Personalaufwendungen 2011- 2021
nach Produktbereichen</t>
  </si>
  <si>
    <t>01
Innere Verwaltung</t>
  </si>
  <si>
    <t>Personalkosten
gesamt</t>
  </si>
  <si>
    <t>Personalkosten
Veränderung</t>
  </si>
  <si>
    <t>02
Sicherheit und Ordnung</t>
  </si>
  <si>
    <t>03
Schulträgeraufgaben</t>
  </si>
  <si>
    <t>04
Kultur und Wissenschaft</t>
  </si>
  <si>
    <t>05
Soziale Leistungen</t>
  </si>
  <si>
    <t>06
Kinder-, Jugend- und Familienhilfe</t>
  </si>
  <si>
    <t>08
Sportförderung</t>
  </si>
  <si>
    <t>09
Räumliche Planung und Entwicklung/ Geoinformation</t>
  </si>
  <si>
    <t>10
Bauen und Wohnen</t>
  </si>
  <si>
    <t>12
Verkehrsflächen und -anlagen/ ÖPNV</t>
  </si>
  <si>
    <t>13
Natur- und</t>
  </si>
  <si>
    <t>Landschaftspflege</t>
  </si>
  <si>
    <t>14
Umweltschutz</t>
  </si>
  <si>
    <t>Gesamt</t>
  </si>
  <si>
    <t>Personalkosten</t>
  </si>
  <si>
    <t>Entwicklung Stellenplan</t>
  </si>
  <si>
    <t>Stellenanteile</t>
  </si>
  <si>
    <t xml:space="preserve">In den Personalkosten 2011 sind Honorare i.H.v. 109.150 € enthalten. In den Folgejahren wurden die Personalkosten um 1% Orientierungsdaten erhöht. </t>
  </si>
  <si>
    <t>Personalwirtschaftskonzept - Entwicklung der Personalkosten seit 2010</t>
  </si>
  <si>
    <t xml:space="preserve">Planung laut PWK 2010 bis 2017         Basis </t>
  </si>
  <si>
    <t>Personalaufwendungen (Folgejahre erhöht um 1%)</t>
  </si>
  <si>
    <t>Planung laut PWK 2011 bis 2022                  Etat 2012</t>
  </si>
  <si>
    <t>Planung laut PWK 2011 bis 2021             Etat 2013</t>
  </si>
  <si>
    <t>Personalaufwendungen (Folgejahre erhöht um 3,5 % Tariferhöhung 2012)</t>
  </si>
  <si>
    <t>Planung laut PWK 2011 bis 2021             Etat 2014</t>
  </si>
  <si>
    <t>Personalaufwendungen (Stand 6.Äli 2013; 1.Äli 2014)</t>
  </si>
  <si>
    <t>Planung laut PWK 2011 bis 2021             Etat 2015</t>
  </si>
  <si>
    <t>Personalaufwendungen (Etat 2015; 6. Äli 2013); Tariferhöhung 2014 3%, 2015 2,4%)</t>
  </si>
  <si>
    <t>Planung laut PWK 2011 bis 2021             Etat 2016</t>
  </si>
  <si>
    <t>Personalaufwendungen (Etat 2016); Erhöhung um 1%</t>
  </si>
  <si>
    <t xml:space="preserve">Kostenerstattungen / Erträge                                     </t>
  </si>
  <si>
    <t>Refinanzierung der Personalkosten Jobcenter</t>
  </si>
  <si>
    <t>Kooperation mit der Stadt Sprockhövel im Bereich der Bücherei</t>
  </si>
  <si>
    <t>Kooperation im Bereich der Beihilfe mit Sprockhövel und Ennepetal</t>
  </si>
  <si>
    <t>Förderung der Stelle zur Sprachintegration</t>
  </si>
  <si>
    <t>Förderung Schulsozialarbeit</t>
  </si>
  <si>
    <t>Förderung der Stelle Pflegeberatung</t>
  </si>
  <si>
    <t>Summe der Erstattungen</t>
  </si>
  <si>
    <t>Personalaufwendungen abzüglich der Kostenerstattungen</t>
  </si>
  <si>
    <t>Ist - Personalkosten</t>
  </si>
  <si>
    <r>
      <t xml:space="preserve">Abweichung zum </t>
    </r>
    <r>
      <rPr>
        <b/>
        <i/>
        <sz val="12"/>
        <rFont val="Arial"/>
        <family val="2"/>
      </rPr>
      <t>ursprünglichen</t>
    </r>
    <r>
      <rPr>
        <b/>
        <sz val="12"/>
        <rFont val="Arial"/>
        <family val="2"/>
      </rPr>
      <t xml:space="preserve"> Plan</t>
    </r>
  </si>
  <si>
    <t xml:space="preserve">(PWK 2010)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</si>
</sst>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1.5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2.5"/>
      <name val="Arial"/>
      <family val="2"/>
    </font>
    <font>
      <b/>
      <sz val="11"/>
      <color rgb="FFFF0000"/>
      <name val="Arial"/>
      <family val="2"/>
    </font>
    <font>
      <b/>
      <i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2" fillId="0" borderId="0"/>
    <xf numFmtId="0" fontId="10" fillId="0" borderId="0">
      <alignment vertical="top"/>
    </xf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164" fontId="2" fillId="0" borderId="0" applyFont="0" applyFill="0" applyBorder="0" applyAlignment="0" applyProtection="0"/>
    <xf numFmtId="0" fontId="10" fillId="0" borderId="0">
      <alignment vertical="top"/>
    </xf>
    <xf numFmtId="0" fontId="10" fillId="0" borderId="0">
      <alignment vertical="top"/>
    </xf>
    <xf numFmtId="0" fontId="1" fillId="0" borderId="0"/>
    <xf numFmtId="0" fontId="1" fillId="0" borderId="0"/>
    <xf numFmtId="0" fontId="10" fillId="0" borderId="0">
      <alignment vertical="top"/>
    </xf>
    <xf numFmtId="0" fontId="2" fillId="0" borderId="0"/>
    <xf numFmtId="0" fontId="2" fillId="0" borderId="0"/>
    <xf numFmtId="0" fontId="10" fillId="0" borderId="0">
      <alignment vertical="top"/>
    </xf>
  </cellStyleXfs>
  <cellXfs count="186">
    <xf numFmtId="0" fontId="0" fillId="0" borderId="0" xfId="0"/>
    <xf numFmtId="0" fontId="2" fillId="0" borderId="0" xfId="1" applyFont="1" applyFill="1"/>
    <xf numFmtId="0" fontId="2" fillId="0" borderId="0" xfId="1" applyFill="1"/>
    <xf numFmtId="0" fontId="3" fillId="0" borderId="0" xfId="1" applyFont="1" applyFill="1"/>
    <xf numFmtId="0" fontId="4" fillId="0" borderId="0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0" fontId="2" fillId="0" borderId="0" xfId="1" applyFill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1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 wrapText="1"/>
    </xf>
    <xf numFmtId="2" fontId="5" fillId="0" borderId="6" xfId="1" applyNumberFormat="1" applyFont="1" applyFill="1" applyBorder="1" applyAlignment="1">
      <alignment horizontal="right" vertical="center" wrapText="1"/>
    </xf>
    <xf numFmtId="0" fontId="2" fillId="0" borderId="7" xfId="1" applyFill="1" applyBorder="1"/>
    <xf numFmtId="3" fontId="5" fillId="0" borderId="7" xfId="1" applyNumberFormat="1" applyFont="1" applyFill="1" applyBorder="1" applyAlignment="1">
      <alignment horizontal="center" vertical="center"/>
    </xf>
    <xf numFmtId="0" fontId="2" fillId="0" borderId="8" xfId="1" applyFill="1" applyBorder="1" applyAlignment="1">
      <alignment vertical="center"/>
    </xf>
    <xf numFmtId="2" fontId="5" fillId="0" borderId="9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wrapText="1"/>
    </xf>
    <xf numFmtId="0" fontId="7" fillId="0" borderId="10" xfId="1" applyFont="1" applyFill="1" applyBorder="1" applyAlignment="1">
      <alignment wrapText="1"/>
    </xf>
    <xf numFmtId="3" fontId="5" fillId="0" borderId="10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center" vertical="center"/>
    </xf>
    <xf numFmtId="0" fontId="2" fillId="0" borderId="12" xfId="1" applyFill="1" applyBorder="1" applyAlignment="1">
      <alignment vertical="center"/>
    </xf>
    <xf numFmtId="2" fontId="5" fillId="0" borderId="13" xfId="1" applyNumberFormat="1" applyFont="1" applyFill="1" applyBorder="1" applyAlignment="1">
      <alignment horizontal="right" vertical="center"/>
    </xf>
    <xf numFmtId="0" fontId="6" fillId="0" borderId="14" xfId="1" applyFont="1" applyFill="1" applyBorder="1" applyAlignment="1">
      <alignment wrapText="1"/>
    </xf>
    <xf numFmtId="3" fontId="5" fillId="0" borderId="14" xfId="1" applyNumberFormat="1" applyFont="1" applyFill="1" applyBorder="1" applyAlignment="1">
      <alignment horizontal="center" vertical="center"/>
    </xf>
    <xf numFmtId="3" fontId="5" fillId="0" borderId="15" xfId="1" applyNumberFormat="1" applyFont="1" applyFill="1" applyBorder="1" applyAlignment="1">
      <alignment horizontal="center" vertical="center"/>
    </xf>
    <xf numFmtId="0" fontId="2" fillId="0" borderId="0" xfId="1" applyFont="1" applyFill="1" applyBorder="1"/>
    <xf numFmtId="0" fontId="2" fillId="2" borderId="0" xfId="1" applyFont="1" applyFill="1"/>
    <xf numFmtId="0" fontId="5" fillId="0" borderId="12" xfId="1" applyFont="1" applyFill="1" applyBorder="1" applyAlignment="1">
      <alignment horizontal="center" vertical="top"/>
    </xf>
    <xf numFmtId="0" fontId="2" fillId="2" borderId="0" xfId="1" applyFill="1"/>
    <xf numFmtId="49" fontId="8" fillId="0" borderId="16" xfId="1" applyNumberFormat="1" applyFont="1" applyFill="1" applyBorder="1" applyAlignment="1">
      <alignment horizontal="center" vertical="center" wrapText="1"/>
    </xf>
    <xf numFmtId="2" fontId="5" fillId="0" borderId="17" xfId="1" applyNumberFormat="1" applyFont="1" applyFill="1" applyBorder="1" applyAlignment="1">
      <alignment horizontal="right" vertical="center" wrapText="1"/>
    </xf>
    <xf numFmtId="3" fontId="9" fillId="0" borderId="18" xfId="1" applyNumberFormat="1" applyFont="1" applyFill="1" applyBorder="1" applyAlignment="1">
      <alignment horizontal="center" vertical="center"/>
    </xf>
    <xf numFmtId="3" fontId="9" fillId="0" borderId="3" xfId="1" applyNumberFormat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3" fontId="9" fillId="0" borderId="4" xfId="1" applyNumberFormat="1" applyFont="1" applyFill="1" applyBorder="1" applyAlignment="1">
      <alignment horizontal="center" vertical="center"/>
    </xf>
    <xf numFmtId="0" fontId="10" fillId="0" borderId="19" xfId="2" applyFont="1" applyBorder="1" applyAlignment="1">
      <alignment horizontal="center" vertical="center" wrapText="1"/>
    </xf>
    <xf numFmtId="2" fontId="5" fillId="0" borderId="13" xfId="1" applyNumberFormat="1" applyFont="1" applyFill="1" applyBorder="1" applyAlignment="1">
      <alignment horizontal="right" vertical="center" wrapText="1"/>
    </xf>
    <xf numFmtId="0" fontId="6" fillId="0" borderId="20" xfId="1" applyFont="1" applyFill="1" applyBorder="1" applyAlignment="1">
      <alignment wrapText="1"/>
    </xf>
    <xf numFmtId="49" fontId="8" fillId="0" borderId="5" xfId="1" applyNumberFormat="1" applyFont="1" applyFill="1" applyBorder="1" applyAlignment="1">
      <alignment horizontal="center" vertical="center" wrapText="1"/>
    </xf>
    <xf numFmtId="2" fontId="5" fillId="0" borderId="21" xfId="1" applyNumberFormat="1" applyFont="1" applyFill="1" applyBorder="1" applyAlignment="1">
      <alignment horizontal="right" vertical="center" wrapText="1"/>
    </xf>
    <xf numFmtId="0" fontId="6" fillId="0" borderId="8" xfId="1" applyFont="1" applyFill="1" applyBorder="1" applyAlignment="1">
      <alignment wrapText="1"/>
    </xf>
    <xf numFmtId="3" fontId="9" fillId="0" borderId="22" xfId="1" applyNumberFormat="1" applyFont="1" applyFill="1" applyBorder="1" applyAlignment="1">
      <alignment horizontal="center" vertical="center"/>
    </xf>
    <xf numFmtId="3" fontId="9" fillId="0" borderId="23" xfId="1" applyNumberFormat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vertical="center"/>
    </xf>
    <xf numFmtId="0" fontId="2" fillId="0" borderId="24" xfId="1" applyFill="1" applyBorder="1" applyAlignment="1">
      <alignment vertical="center"/>
    </xf>
    <xf numFmtId="4" fontId="9" fillId="0" borderId="18" xfId="1" applyNumberFormat="1" applyFont="1" applyFill="1" applyBorder="1" applyAlignment="1">
      <alignment horizontal="center" vertical="center"/>
    </xf>
    <xf numFmtId="4" fontId="9" fillId="2" borderId="3" xfId="1" applyNumberFormat="1" applyFont="1" applyFill="1" applyBorder="1" applyAlignment="1">
      <alignment horizontal="center" vertical="center"/>
    </xf>
    <xf numFmtId="4" fontId="9" fillId="0" borderId="3" xfId="1" applyNumberFormat="1" applyFont="1" applyFill="1" applyBorder="1" applyAlignment="1">
      <alignment horizontal="center" vertical="center"/>
    </xf>
    <xf numFmtId="4" fontId="9" fillId="0" borderId="4" xfId="1" applyNumberFormat="1" applyFont="1" applyFill="1" applyBorder="1" applyAlignment="1">
      <alignment horizontal="center" vertical="center"/>
    </xf>
    <xf numFmtId="0" fontId="5" fillId="0" borderId="0" xfId="1" applyFont="1" applyFill="1"/>
    <xf numFmtId="0" fontId="11" fillId="0" borderId="0" xfId="1" applyFont="1" applyFill="1"/>
    <xf numFmtId="3" fontId="2" fillId="2" borderId="0" xfId="1" applyNumberFormat="1" applyFill="1"/>
    <xf numFmtId="3" fontId="2" fillId="0" borderId="0" xfId="1" applyNumberFormat="1" applyFill="1"/>
    <xf numFmtId="0" fontId="2" fillId="0" borderId="0" xfId="1" applyFill="1" applyBorder="1"/>
    <xf numFmtId="0" fontId="12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3" fontId="5" fillId="0" borderId="0" xfId="1" applyNumberFormat="1" applyFont="1" applyFill="1"/>
    <xf numFmtId="3" fontId="5" fillId="2" borderId="0" xfId="1" applyNumberFormat="1" applyFont="1" applyFill="1"/>
    <xf numFmtId="0" fontId="2" fillId="0" borderId="0" xfId="1" applyFill="1" applyAlignment="1">
      <alignment vertical="center"/>
    </xf>
    <xf numFmtId="0" fontId="5" fillId="0" borderId="25" xfId="1" applyFont="1" applyFill="1" applyBorder="1" applyAlignment="1">
      <alignment horizontal="center" vertical="center"/>
    </xf>
    <xf numFmtId="1" fontId="5" fillId="0" borderId="26" xfId="1" applyNumberFormat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49" fontId="5" fillId="0" borderId="16" xfId="1" applyNumberFormat="1" applyFont="1" applyFill="1" applyBorder="1" applyAlignment="1">
      <alignment horizontal="center" vertical="center" wrapText="1"/>
    </xf>
    <xf numFmtId="3" fontId="5" fillId="0" borderId="27" xfId="1" applyNumberFormat="1" applyFont="1" applyFill="1" applyBorder="1" applyAlignment="1">
      <alignment horizontal="center" vertical="center" wrapText="1"/>
    </xf>
    <xf numFmtId="3" fontId="9" fillId="0" borderId="7" xfId="1" applyNumberFormat="1" applyFont="1" applyFill="1" applyBorder="1" applyAlignment="1">
      <alignment horizontal="center" vertical="center"/>
    </xf>
    <xf numFmtId="3" fontId="9" fillId="0" borderId="28" xfId="1" applyNumberFormat="1" applyFont="1" applyFill="1" applyBorder="1" applyAlignment="1">
      <alignment horizontal="center" vertical="center"/>
    </xf>
    <xf numFmtId="3" fontId="9" fillId="0" borderId="29" xfId="1" applyNumberFormat="1" applyFont="1" applyFill="1" applyBorder="1" applyAlignment="1">
      <alignment horizontal="center" vertical="center"/>
    </xf>
    <xf numFmtId="0" fontId="2" fillId="0" borderId="30" xfId="1" applyFill="1" applyBorder="1"/>
    <xf numFmtId="0" fontId="2" fillId="0" borderId="19" xfId="1" applyFill="1" applyBorder="1" applyAlignment="1">
      <alignment vertical="center"/>
    </xf>
    <xf numFmtId="4" fontId="5" fillId="0" borderId="1" xfId="1" applyNumberFormat="1" applyFont="1" applyFill="1" applyBorder="1" applyAlignment="1">
      <alignment horizontal="center" vertical="center"/>
    </xf>
    <xf numFmtId="4" fontId="9" fillId="0" borderId="31" xfId="1" applyNumberFormat="1" applyFont="1" applyFill="1" applyBorder="1" applyAlignment="1">
      <alignment horizontal="center" vertical="center"/>
    </xf>
    <xf numFmtId="4" fontId="9" fillId="0" borderId="1" xfId="1" applyNumberFormat="1" applyFont="1" applyFill="1" applyBorder="1" applyAlignment="1">
      <alignment horizontal="center" vertical="center"/>
    </xf>
    <xf numFmtId="4" fontId="9" fillId="0" borderId="32" xfId="1" applyNumberFormat="1" applyFont="1" applyFill="1" applyBorder="1" applyAlignment="1">
      <alignment horizontal="center" vertical="center"/>
    </xf>
    <xf numFmtId="0" fontId="2" fillId="0" borderId="31" xfId="1" applyFill="1" applyBorder="1"/>
    <xf numFmtId="0" fontId="2" fillId="0" borderId="33" xfId="1" applyFill="1" applyBorder="1"/>
    <xf numFmtId="3" fontId="5" fillId="2" borderId="27" xfId="1" applyNumberFormat="1" applyFont="1" applyFill="1" applyBorder="1" applyAlignment="1">
      <alignment horizontal="center" vertical="center" wrapText="1"/>
    </xf>
    <xf numFmtId="4" fontId="9" fillId="2" borderId="7" xfId="1" applyNumberFormat="1" applyFont="1" applyFill="1" applyBorder="1" applyAlignment="1">
      <alignment horizontal="center" vertical="center"/>
    </xf>
    <xf numFmtId="3" fontId="9" fillId="2" borderId="7" xfId="1" applyNumberFormat="1" applyFont="1" applyFill="1" applyBorder="1" applyAlignment="1">
      <alignment horizontal="center" vertical="center"/>
    </xf>
    <xf numFmtId="3" fontId="9" fillId="2" borderId="34" xfId="1" applyNumberFormat="1" applyFont="1" applyFill="1" applyBorder="1" applyAlignment="1">
      <alignment horizontal="center" vertical="center"/>
    </xf>
    <xf numFmtId="3" fontId="9" fillId="0" borderId="30" xfId="1" applyNumberFormat="1" applyFont="1" applyFill="1" applyBorder="1" applyAlignment="1">
      <alignment horizontal="center" vertical="center"/>
    </xf>
    <xf numFmtId="4" fontId="5" fillId="2" borderId="1" xfId="1" applyNumberFormat="1" applyFont="1" applyFill="1" applyBorder="1" applyAlignment="1">
      <alignment horizontal="center" vertical="center"/>
    </xf>
    <xf numFmtId="4" fontId="9" fillId="2" borderId="31" xfId="1" applyNumberFormat="1" applyFont="1" applyFill="1" applyBorder="1" applyAlignment="1">
      <alignment horizontal="center" vertical="center"/>
    </xf>
    <xf numFmtId="4" fontId="9" fillId="2" borderId="35" xfId="1" applyNumberFormat="1" applyFont="1" applyFill="1" applyBorder="1" applyAlignment="1">
      <alignment horizontal="center" vertical="center"/>
    </xf>
    <xf numFmtId="4" fontId="9" fillId="0" borderId="33" xfId="1" applyNumberFormat="1" applyFont="1" applyFill="1" applyBorder="1" applyAlignment="1">
      <alignment horizontal="center" vertical="center"/>
    </xf>
    <xf numFmtId="0" fontId="2" fillId="2" borderId="7" xfId="1" applyFill="1" applyBorder="1"/>
    <xf numFmtId="4" fontId="9" fillId="2" borderId="1" xfId="1" applyNumberFormat="1" applyFont="1" applyFill="1" applyBorder="1" applyAlignment="1">
      <alignment horizontal="center" vertical="center"/>
    </xf>
    <xf numFmtId="3" fontId="9" fillId="0" borderId="34" xfId="1" applyNumberFormat="1" applyFont="1" applyFill="1" applyBorder="1" applyAlignment="1">
      <alignment horizontal="center" vertical="center"/>
    </xf>
    <xf numFmtId="3" fontId="9" fillId="0" borderId="36" xfId="1" applyNumberFormat="1" applyFont="1" applyFill="1" applyBorder="1" applyAlignment="1">
      <alignment horizontal="center" vertical="center"/>
    </xf>
    <xf numFmtId="4" fontId="9" fillId="2" borderId="22" xfId="1" applyNumberFormat="1" applyFont="1" applyFill="1" applyBorder="1" applyAlignment="1">
      <alignment horizontal="center" vertical="center"/>
    </xf>
    <xf numFmtId="4" fontId="9" fillId="2" borderId="0" xfId="1" applyNumberFormat="1" applyFont="1" applyFill="1" applyBorder="1" applyAlignment="1">
      <alignment horizontal="center" vertical="center"/>
    </xf>
    <xf numFmtId="4" fontId="9" fillId="2" borderId="10" xfId="1" applyNumberFormat="1" applyFont="1" applyFill="1" applyBorder="1" applyAlignment="1">
      <alignment horizontal="center" vertical="center"/>
    </xf>
    <xf numFmtId="4" fontId="9" fillId="2" borderId="37" xfId="1" applyNumberFormat="1" applyFont="1" applyFill="1" applyBorder="1" applyAlignment="1">
      <alignment horizontal="center" vertical="center"/>
    </xf>
    <xf numFmtId="4" fontId="9" fillId="0" borderId="22" xfId="1" applyNumberFormat="1" applyFont="1" applyFill="1" applyBorder="1" applyAlignment="1">
      <alignment horizontal="center" vertical="center"/>
    </xf>
    <xf numFmtId="4" fontId="9" fillId="0" borderId="0" xfId="1" applyNumberFormat="1" applyFont="1" applyFill="1" applyBorder="1" applyAlignment="1">
      <alignment horizontal="center" vertical="center"/>
    </xf>
    <xf numFmtId="4" fontId="9" fillId="0" borderId="37" xfId="1" applyNumberFormat="1" applyFont="1" applyFill="1" applyBorder="1" applyAlignment="1">
      <alignment horizontal="center" vertical="center"/>
    </xf>
    <xf numFmtId="4" fontId="9" fillId="0" borderId="38" xfId="1" applyNumberFormat="1" applyFont="1" applyFill="1" applyBorder="1" applyAlignment="1">
      <alignment horizontal="center" vertical="center"/>
    </xf>
    <xf numFmtId="4" fontId="9" fillId="2" borderId="39" xfId="1" applyNumberFormat="1" applyFont="1" applyFill="1" applyBorder="1" applyAlignment="1">
      <alignment horizontal="center" vertical="center"/>
    </xf>
    <xf numFmtId="4" fontId="13" fillId="2" borderId="10" xfId="1" applyNumberFormat="1" applyFont="1" applyFill="1" applyBorder="1" applyAlignment="1">
      <alignment horizontal="center" vertical="center"/>
    </xf>
    <xf numFmtId="3" fontId="9" fillId="2" borderId="26" xfId="1" applyNumberFormat="1" applyFont="1" applyFill="1" applyBorder="1" applyAlignment="1">
      <alignment horizontal="center" vertical="center"/>
    </xf>
    <xf numFmtId="3" fontId="9" fillId="0" borderId="26" xfId="1" applyNumberFormat="1" applyFont="1" applyFill="1" applyBorder="1" applyAlignment="1">
      <alignment horizontal="center" vertical="center"/>
    </xf>
    <xf numFmtId="4" fontId="9" fillId="2" borderId="40" xfId="1" applyNumberFormat="1" applyFont="1" applyFill="1" applyBorder="1" applyAlignment="1">
      <alignment horizontal="center" vertical="center"/>
    </xf>
    <xf numFmtId="4" fontId="9" fillId="2" borderId="41" xfId="1" applyNumberFormat="1" applyFont="1" applyFill="1" applyBorder="1" applyAlignment="1">
      <alignment horizontal="center" vertical="center"/>
    </xf>
    <xf numFmtId="4" fontId="13" fillId="2" borderId="40" xfId="1" applyNumberFormat="1" applyFont="1" applyFill="1" applyBorder="1" applyAlignment="1">
      <alignment horizontal="center" vertical="center"/>
    </xf>
    <xf numFmtId="4" fontId="9" fillId="2" borderId="42" xfId="1" applyNumberFormat="1" applyFont="1" applyFill="1" applyBorder="1" applyAlignment="1">
      <alignment horizontal="center" vertical="center"/>
    </xf>
    <xf numFmtId="4" fontId="9" fillId="0" borderId="40" xfId="1" applyNumberFormat="1" applyFont="1" applyFill="1" applyBorder="1" applyAlignment="1">
      <alignment horizontal="center" vertical="center"/>
    </xf>
    <xf numFmtId="3" fontId="13" fillId="0" borderId="26" xfId="1" applyNumberFormat="1" applyFont="1" applyFill="1" applyBorder="1" applyAlignment="1">
      <alignment horizontal="center" vertical="center"/>
    </xf>
    <xf numFmtId="0" fontId="5" fillId="0" borderId="43" xfId="1" applyFont="1" applyFill="1" applyBorder="1" applyAlignment="1">
      <alignment horizontal="center" wrapText="1"/>
    </xf>
    <xf numFmtId="0" fontId="5" fillId="0" borderId="44" xfId="1" applyFont="1" applyFill="1" applyBorder="1"/>
    <xf numFmtId="0" fontId="5" fillId="0" borderId="22" xfId="1" applyFont="1" applyFill="1" applyBorder="1"/>
    <xf numFmtId="3" fontId="5" fillId="0" borderId="22" xfId="1" applyNumberFormat="1" applyFont="1" applyFill="1" applyBorder="1"/>
    <xf numFmtId="3" fontId="6" fillId="0" borderId="22" xfId="1" applyNumberFormat="1" applyFont="1" applyFill="1" applyBorder="1"/>
    <xf numFmtId="0" fontId="2" fillId="0" borderId="45" xfId="1" applyFill="1" applyBorder="1"/>
    <xf numFmtId="0" fontId="2" fillId="0" borderId="37" xfId="1" applyFill="1" applyBorder="1"/>
    <xf numFmtId="0" fontId="2" fillId="0" borderId="22" xfId="1" applyFill="1" applyBorder="1"/>
    <xf numFmtId="0" fontId="2" fillId="0" borderId="0" xfId="1" applyFill="1" applyAlignment="1">
      <alignment wrapText="1"/>
    </xf>
    <xf numFmtId="0" fontId="5" fillId="0" borderId="17" xfId="1" applyFont="1" applyFill="1" applyBorder="1" applyAlignment="1">
      <alignment horizontal="left" wrapText="1"/>
    </xf>
    <xf numFmtId="0" fontId="10" fillId="0" borderId="34" xfId="2" applyFont="1" applyFill="1" applyBorder="1" applyAlignment="1"/>
    <xf numFmtId="0" fontId="2" fillId="0" borderId="26" xfId="1" applyFill="1" applyBorder="1"/>
    <xf numFmtId="0" fontId="2" fillId="0" borderId="27" xfId="1" applyFill="1" applyBorder="1"/>
    <xf numFmtId="0" fontId="2" fillId="0" borderId="44" xfId="1" applyFill="1" applyBorder="1"/>
    <xf numFmtId="0" fontId="2" fillId="0" borderId="21" xfId="1" applyFill="1" applyBorder="1"/>
    <xf numFmtId="3" fontId="2" fillId="0" borderId="46" xfId="1" applyNumberFormat="1" applyFont="1" applyFill="1" applyBorder="1"/>
    <xf numFmtId="3" fontId="5" fillId="0" borderId="47" xfId="1" applyNumberFormat="1" applyFont="1" applyFill="1" applyBorder="1"/>
    <xf numFmtId="3" fontId="5" fillId="0" borderId="39" xfId="1" applyNumberFormat="1" applyFont="1" applyFill="1" applyBorder="1"/>
    <xf numFmtId="3" fontId="5" fillId="0" borderId="48" xfId="1" applyNumberFormat="1" applyFont="1" applyFill="1" applyBorder="1"/>
    <xf numFmtId="3" fontId="5" fillId="0" borderId="10" xfId="1" applyNumberFormat="1" applyFont="1" applyFill="1" applyBorder="1"/>
    <xf numFmtId="3" fontId="5" fillId="2" borderId="10" xfId="1" applyNumberFormat="1" applyFont="1" applyFill="1" applyBorder="1"/>
    <xf numFmtId="3" fontId="5" fillId="0" borderId="11" xfId="1" applyNumberFormat="1" applyFont="1" applyFill="1" applyBorder="1"/>
    <xf numFmtId="0" fontId="2" fillId="0" borderId="8" xfId="1" applyFont="1" applyFill="1" applyBorder="1" applyAlignment="1">
      <alignment horizontal="left" wrapText="1"/>
    </xf>
    <xf numFmtId="0" fontId="2" fillId="0" borderId="37" xfId="1" applyFont="1" applyFill="1" applyBorder="1" applyAlignment="1">
      <alignment horizontal="left" wrapText="1"/>
    </xf>
    <xf numFmtId="3" fontId="2" fillId="0" borderId="37" xfId="1" applyNumberFormat="1" applyFill="1" applyBorder="1" applyAlignment="1">
      <alignment wrapText="1"/>
    </xf>
    <xf numFmtId="3" fontId="2" fillId="0" borderId="0" xfId="1" applyNumberFormat="1" applyFill="1" applyBorder="1" applyAlignment="1">
      <alignment wrapText="1"/>
    </xf>
    <xf numFmtId="3" fontId="2" fillId="0" borderId="22" xfId="1" applyNumberFormat="1" applyFill="1" applyBorder="1" applyAlignment="1">
      <alignment wrapText="1"/>
    </xf>
    <xf numFmtId="3" fontId="2" fillId="2" borderId="22" xfId="1" applyNumberFormat="1" applyFill="1" applyBorder="1" applyAlignment="1">
      <alignment wrapText="1"/>
    </xf>
    <xf numFmtId="3" fontId="2" fillId="0" borderId="23" xfId="1" applyNumberFormat="1" applyFill="1" applyBorder="1" applyAlignment="1">
      <alignment wrapText="1"/>
    </xf>
    <xf numFmtId="0" fontId="2" fillId="0" borderId="37" xfId="1" applyFill="1" applyBorder="1" applyAlignment="1">
      <alignment wrapText="1"/>
    </xf>
    <xf numFmtId="3" fontId="2" fillId="2" borderId="37" xfId="1" applyNumberFormat="1" applyFill="1" applyBorder="1" applyAlignment="1">
      <alignment wrapText="1"/>
    </xf>
    <xf numFmtId="3" fontId="2" fillId="0" borderId="38" xfId="1" applyNumberFormat="1" applyFill="1" applyBorder="1" applyAlignment="1">
      <alignment wrapText="1"/>
    </xf>
    <xf numFmtId="0" fontId="2" fillId="0" borderId="8" xfId="1" applyFont="1" applyFill="1" applyBorder="1" applyAlignment="1">
      <alignment wrapText="1"/>
    </xf>
    <xf numFmtId="0" fontId="2" fillId="0" borderId="12" xfId="1" applyFont="1" applyFill="1" applyBorder="1" applyAlignment="1">
      <alignment wrapText="1"/>
    </xf>
    <xf numFmtId="0" fontId="2" fillId="0" borderId="35" xfId="1" applyFill="1" applyBorder="1" applyAlignment="1">
      <alignment wrapText="1"/>
    </xf>
    <xf numFmtId="3" fontId="2" fillId="0" borderId="35" xfId="1" applyNumberFormat="1" applyFill="1" applyBorder="1" applyAlignment="1">
      <alignment wrapText="1"/>
    </xf>
    <xf numFmtId="3" fontId="2" fillId="0" borderId="31" xfId="1" applyNumberFormat="1" applyFill="1" applyBorder="1" applyAlignment="1">
      <alignment wrapText="1"/>
    </xf>
    <xf numFmtId="3" fontId="2" fillId="2" borderId="35" xfId="1" applyNumberFormat="1" applyFill="1" applyBorder="1" applyAlignment="1">
      <alignment wrapText="1"/>
    </xf>
    <xf numFmtId="3" fontId="2" fillId="0" borderId="24" xfId="1" applyNumberFormat="1" applyFill="1" applyBorder="1" applyAlignment="1">
      <alignment wrapText="1"/>
    </xf>
    <xf numFmtId="0" fontId="5" fillId="0" borderId="0" xfId="1" applyFont="1" applyFill="1" applyAlignment="1">
      <alignment wrapText="1"/>
    </xf>
    <xf numFmtId="3" fontId="2" fillId="0" borderId="22" xfId="1" applyNumberFormat="1" applyFill="1" applyBorder="1"/>
    <xf numFmtId="3" fontId="2" fillId="0" borderId="0" xfId="1" applyNumberFormat="1" applyFill="1" applyBorder="1"/>
    <xf numFmtId="0" fontId="5" fillId="0" borderId="5" xfId="1" applyFont="1" applyFill="1" applyBorder="1"/>
    <xf numFmtId="3" fontId="5" fillId="0" borderId="44" xfId="1" applyNumberFormat="1" applyFont="1" applyFill="1" applyBorder="1"/>
    <xf numFmtId="3" fontId="5" fillId="0" borderId="27" xfId="1" applyNumberFormat="1" applyFont="1" applyFill="1" applyBorder="1"/>
    <xf numFmtId="3" fontId="5" fillId="0" borderId="26" xfId="1" applyNumberFormat="1" applyFont="1" applyFill="1" applyBorder="1"/>
    <xf numFmtId="3" fontId="5" fillId="0" borderId="49" xfId="1" applyNumberFormat="1" applyFont="1" applyFill="1" applyBorder="1"/>
    <xf numFmtId="0" fontId="2" fillId="0" borderId="12" xfId="1" applyFont="1" applyFill="1" applyBorder="1"/>
    <xf numFmtId="0" fontId="2" fillId="0" borderId="35" xfId="1" applyFill="1" applyBorder="1"/>
    <xf numFmtId="3" fontId="2" fillId="0" borderId="1" xfId="1" applyNumberFormat="1" applyFill="1" applyBorder="1"/>
    <xf numFmtId="3" fontId="2" fillId="0" borderId="31" xfId="1" applyNumberFormat="1" applyFill="1" applyBorder="1"/>
    <xf numFmtId="0" fontId="2" fillId="0" borderId="24" xfId="1" applyFill="1" applyBorder="1"/>
    <xf numFmtId="0" fontId="5" fillId="0" borderId="50" xfId="1" applyFont="1" applyFill="1" applyBorder="1" applyAlignment="1">
      <alignment wrapText="1"/>
    </xf>
    <xf numFmtId="0" fontId="5" fillId="0" borderId="51" xfId="1" applyFont="1" applyFill="1" applyBorder="1" applyAlignment="1">
      <alignment wrapText="1"/>
    </xf>
    <xf numFmtId="3" fontId="5" fillId="0" borderId="51" xfId="1" applyNumberFormat="1" applyFont="1" applyFill="1" applyBorder="1" applyAlignment="1">
      <alignment wrapText="1"/>
    </xf>
    <xf numFmtId="3" fontId="5" fillId="0" borderId="52" xfId="1" applyNumberFormat="1" applyFont="1" applyFill="1" applyBorder="1" applyAlignment="1">
      <alignment wrapText="1"/>
    </xf>
    <xf numFmtId="3" fontId="5" fillId="0" borderId="53" xfId="1" applyNumberFormat="1" applyFont="1" applyFill="1" applyBorder="1" applyAlignment="1">
      <alignment wrapText="1"/>
    </xf>
    <xf numFmtId="0" fontId="2" fillId="0" borderId="47" xfId="1" applyFill="1" applyBorder="1"/>
    <xf numFmtId="0" fontId="5" fillId="0" borderId="45" xfId="1" applyFont="1" applyFill="1" applyBorder="1"/>
    <xf numFmtId="0" fontId="2" fillId="0" borderId="37" xfId="1" applyFont="1" applyFill="1" applyBorder="1"/>
    <xf numFmtId="3" fontId="5" fillId="0" borderId="0" xfId="1" applyNumberFormat="1" applyFont="1" applyFill="1" applyBorder="1"/>
    <xf numFmtId="0" fontId="2" fillId="0" borderId="50" xfId="1" applyFill="1" applyBorder="1"/>
    <xf numFmtId="0" fontId="2" fillId="0" borderId="52" xfId="1" applyFill="1" applyBorder="1"/>
    <xf numFmtId="0" fontId="5" fillId="0" borderId="54" xfId="1" applyFont="1" applyFill="1" applyBorder="1" applyAlignment="1">
      <alignment horizontal="center" vertical="center"/>
    </xf>
    <xf numFmtId="0" fontId="5" fillId="0" borderId="55" xfId="1" applyFont="1" applyFill="1" applyBorder="1" applyAlignment="1">
      <alignment horizontal="center" vertical="center"/>
    </xf>
    <xf numFmtId="0" fontId="5" fillId="0" borderId="56" xfId="1" applyFont="1" applyFill="1" applyBorder="1" applyAlignment="1">
      <alignment horizontal="center" vertical="center"/>
    </xf>
    <xf numFmtId="0" fontId="8" fillId="0" borderId="48" xfId="1" applyFont="1" applyFill="1" applyBorder="1"/>
    <xf numFmtId="0" fontId="8" fillId="0" borderId="47" xfId="1" applyFont="1" applyFill="1" applyBorder="1"/>
    <xf numFmtId="0" fontId="8" fillId="0" borderId="22" xfId="1" applyFont="1" applyFill="1" applyBorder="1"/>
    <xf numFmtId="0" fontId="6" fillId="0" borderId="50" xfId="1" applyFont="1" applyFill="1" applyBorder="1"/>
    <xf numFmtId="0" fontId="6" fillId="0" borderId="51" xfId="1" applyFont="1" applyFill="1" applyBorder="1"/>
    <xf numFmtId="3" fontId="8" fillId="0" borderId="53" xfId="1" applyNumberFormat="1" applyFont="1" applyFill="1" applyBorder="1"/>
    <xf numFmtId="0" fontId="5" fillId="0" borderId="10" xfId="1" applyFont="1" applyFill="1" applyBorder="1"/>
    <xf numFmtId="0" fontId="8" fillId="0" borderId="50" xfId="1" applyFont="1" applyFill="1" applyBorder="1" applyAlignment="1">
      <alignment vertical="top" wrapText="1"/>
    </xf>
    <xf numFmtId="0" fontId="10" fillId="0" borderId="51" xfId="2" applyFont="1" applyFill="1" applyBorder="1" applyAlignment="1">
      <alignment vertical="top"/>
    </xf>
  </cellXfs>
  <cellStyles count="30">
    <cellStyle name="20% - Akzent1" xfId="3"/>
    <cellStyle name="20% - Akzent2" xfId="4"/>
    <cellStyle name="20% - Akzent3" xfId="5"/>
    <cellStyle name="20% - Akzent4" xfId="6"/>
    <cellStyle name="20% - Akzent5" xfId="7"/>
    <cellStyle name="20% - Akzent6" xfId="8"/>
    <cellStyle name="40% - Akzent1" xfId="9"/>
    <cellStyle name="40% - Akzent2" xfId="10"/>
    <cellStyle name="40% - Akzent3" xfId="11"/>
    <cellStyle name="40% - Akzent4" xfId="12"/>
    <cellStyle name="40% - Akzent5" xfId="13"/>
    <cellStyle name="40% - Akzent6" xfId="14"/>
    <cellStyle name="60% - Akzent1" xfId="15"/>
    <cellStyle name="60% - Akzent2" xfId="16"/>
    <cellStyle name="60% - Akzent3" xfId="17"/>
    <cellStyle name="60% - Akzent4" xfId="18"/>
    <cellStyle name="60% - Akzent5" xfId="19"/>
    <cellStyle name="60% - Akzent6" xfId="20"/>
    <cellStyle name="Euro" xfId="21"/>
    <cellStyle name="Standard" xfId="0" builtinId="0"/>
    <cellStyle name="Standard 2" xfId="2"/>
    <cellStyle name="Standard 3" xfId="22"/>
    <cellStyle name="Standard 4" xfId="23"/>
    <cellStyle name="Standard 4 2" xfId="24"/>
    <cellStyle name="Standard 5" xfId="25"/>
    <cellStyle name="Standard 5 2" xfId="26"/>
    <cellStyle name="Standard 6" xfId="27"/>
    <cellStyle name="Standard 6 2" xfId="28"/>
    <cellStyle name="Standard 7" xfId="29"/>
    <cellStyle name="Standard_110629_PWK_2010 bis 2017_ohne JobAgentur_neuer Versuch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ringhaus\AppData\Local\Microsoft\Windows\Temporary%20Internet%20Files\Content.Outlook\E659LBX7\140728_%20Anlage%202_Auswertung%20Personalaufwendungen%20und%20Stellenpl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B1/FB1_2/Personalwesen/Personalplanung/PWK/2016/Endfassung/Anlage%201%20Personalma&#223;nahm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WK Maßnahmen überarbeitet"/>
      <sheetName val="Anlage 2"/>
      <sheetName val="PWK Maßnahmen (Namen ausgebl.)"/>
      <sheetName val="PWK Auswertung (neu 2011-2021)"/>
      <sheetName val="2012"/>
      <sheetName val="2013"/>
      <sheetName val="2014"/>
      <sheetName val="2015 erl."/>
      <sheetName val="2016 erl."/>
      <sheetName val="2017 erl."/>
      <sheetName val="2018 erl."/>
      <sheetName val="2019 erl."/>
      <sheetName val="2020 erl."/>
      <sheetName val="2021 erl."/>
      <sheetName val="2022"/>
    </sheetNames>
    <sheetDataSet>
      <sheetData sheetId="0"/>
      <sheetData sheetId="1"/>
      <sheetData sheetId="2"/>
      <sheetData sheetId="3"/>
      <sheetData sheetId="4">
        <row r="27">
          <cell r="B27">
            <v>4822915</v>
          </cell>
        </row>
        <row r="39">
          <cell r="B39">
            <v>3138920</v>
          </cell>
        </row>
        <row r="57">
          <cell r="B57">
            <v>670159</v>
          </cell>
        </row>
        <row r="63">
          <cell r="B63">
            <v>782886</v>
          </cell>
        </row>
        <row r="80">
          <cell r="B80">
            <v>1360387</v>
          </cell>
        </row>
        <row r="98">
          <cell r="B98">
            <v>2307581</v>
          </cell>
        </row>
        <row r="103">
          <cell r="B103">
            <v>369208</v>
          </cell>
        </row>
        <row r="109">
          <cell r="B109">
            <v>341883</v>
          </cell>
        </row>
        <row r="113">
          <cell r="B113">
            <v>392987</v>
          </cell>
        </row>
        <row r="117">
          <cell r="B117">
            <v>249011</v>
          </cell>
        </row>
        <row r="122">
          <cell r="B122">
            <v>23573</v>
          </cell>
        </row>
        <row r="125">
          <cell r="B125">
            <v>7137</v>
          </cell>
        </row>
      </sheetData>
      <sheetData sheetId="5">
        <row r="27">
          <cell r="C27">
            <v>4669931.75</v>
          </cell>
        </row>
        <row r="39">
          <cell r="C39">
            <v>3305614.6700000004</v>
          </cell>
        </row>
        <row r="57">
          <cell r="C57">
            <v>682460.54</v>
          </cell>
        </row>
        <row r="63">
          <cell r="C63">
            <v>745006.87</v>
          </cell>
        </row>
        <row r="80">
          <cell r="C80">
            <v>1375811.97</v>
          </cell>
        </row>
        <row r="98">
          <cell r="C98">
            <v>2458915.04</v>
          </cell>
        </row>
        <row r="103">
          <cell r="C103">
            <v>339630.48</v>
          </cell>
        </row>
        <row r="109">
          <cell r="C109">
            <v>360552.08999999997</v>
          </cell>
        </row>
        <row r="113">
          <cell r="C113">
            <v>385641.15</v>
          </cell>
        </row>
        <row r="117">
          <cell r="C117">
            <v>316826.89999999997</v>
          </cell>
        </row>
        <row r="122">
          <cell r="C122">
            <v>32985.199999999997</v>
          </cell>
        </row>
        <row r="125">
          <cell r="C125">
            <v>7630.7999999999993</v>
          </cell>
        </row>
      </sheetData>
      <sheetData sheetId="6">
        <row r="28">
          <cell r="B28">
            <v>4665976.3100000005</v>
          </cell>
        </row>
        <row r="40">
          <cell r="B40">
            <v>3075829.9299999992</v>
          </cell>
        </row>
        <row r="58">
          <cell r="B58">
            <v>708341.77999999991</v>
          </cell>
        </row>
        <row r="66">
          <cell r="B66">
            <v>708317.16</v>
          </cell>
        </row>
        <row r="84">
          <cell r="B84">
            <v>1399210.75</v>
          </cell>
        </row>
        <row r="102">
          <cell r="B102">
            <v>2577194.94</v>
          </cell>
        </row>
        <row r="107">
          <cell r="B107">
            <v>384333.52</v>
          </cell>
        </row>
        <row r="113">
          <cell r="B113">
            <v>385408.82999999996</v>
          </cell>
        </row>
        <row r="117">
          <cell r="B117">
            <v>270839.94</v>
          </cell>
        </row>
        <row r="121">
          <cell r="B121">
            <v>277777.76999999996</v>
          </cell>
        </row>
        <row r="126">
          <cell r="B126">
            <v>33697.030000000006</v>
          </cell>
        </row>
        <row r="129">
          <cell r="B129">
            <v>7827.66</v>
          </cell>
        </row>
      </sheetData>
      <sheetData sheetId="7">
        <row r="28">
          <cell r="B28">
            <v>4565920</v>
          </cell>
        </row>
        <row r="40">
          <cell r="B40">
            <v>3232692</v>
          </cell>
        </row>
        <row r="62">
          <cell r="B62">
            <v>754910</v>
          </cell>
        </row>
        <row r="70">
          <cell r="B70">
            <v>730788</v>
          </cell>
        </row>
        <row r="88">
          <cell r="B88">
            <v>1430814</v>
          </cell>
        </row>
        <row r="106">
          <cell r="B106">
            <v>2699217</v>
          </cell>
        </row>
        <row r="111">
          <cell r="B111">
            <v>372147</v>
          </cell>
        </row>
        <row r="117">
          <cell r="B117">
            <v>400117</v>
          </cell>
        </row>
        <row r="121">
          <cell r="B121">
            <v>333340</v>
          </cell>
        </row>
        <row r="125">
          <cell r="B125">
            <v>182539</v>
          </cell>
        </row>
        <row r="130">
          <cell r="B130">
            <v>34227</v>
          </cell>
        </row>
        <row r="133">
          <cell r="B133">
            <v>8057</v>
          </cell>
        </row>
      </sheetData>
      <sheetData sheetId="8">
        <row r="28">
          <cell r="B28">
            <v>4606948.2</v>
          </cell>
        </row>
      </sheetData>
      <sheetData sheetId="9">
        <row r="28">
          <cell r="B28">
            <v>4619061.25</v>
          </cell>
        </row>
      </sheetData>
      <sheetData sheetId="10">
        <row r="28">
          <cell r="B28">
            <v>4541066.1141999997</v>
          </cell>
        </row>
      </sheetData>
      <sheetData sheetId="11">
        <row r="28">
          <cell r="B28">
            <v>4504757.8313420005</v>
          </cell>
        </row>
      </sheetData>
      <sheetData sheetId="12">
        <row r="28">
          <cell r="B28">
            <v>4423466.32475542</v>
          </cell>
        </row>
      </sheetData>
      <sheetData sheetId="13">
        <row r="28">
          <cell r="B28">
            <v>4412774.4024029737</v>
          </cell>
        </row>
      </sheetData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lage 1"/>
      <sheetName val="Anlage 1 a "/>
      <sheetName val="Anlage 2"/>
      <sheetName val="2016"/>
      <sheetName val="2017"/>
      <sheetName val="2018"/>
      <sheetName val="2019"/>
      <sheetName val="2020"/>
      <sheetName val="2021"/>
    </sheetNames>
    <sheetDataSet>
      <sheetData sheetId="0">
        <row r="101">
          <cell r="O101">
            <v>-3.2699999999999996</v>
          </cell>
        </row>
        <row r="109">
          <cell r="O109">
            <v>-2.2000000000000006</v>
          </cell>
        </row>
        <row r="119">
          <cell r="O119">
            <v>-4.4000000000000004</v>
          </cell>
        </row>
        <row r="129">
          <cell r="O129">
            <v>-3.0300000000000011</v>
          </cell>
        </row>
        <row r="137">
          <cell r="O137">
            <v>-3.33</v>
          </cell>
        </row>
      </sheetData>
      <sheetData sheetId="1"/>
      <sheetData sheetId="2"/>
      <sheetData sheetId="3">
        <row r="133">
          <cell r="AD133">
            <v>5015047</v>
          </cell>
        </row>
        <row r="134">
          <cell r="AD134">
            <v>3219882</v>
          </cell>
        </row>
        <row r="135">
          <cell r="AD135">
            <v>645809</v>
          </cell>
        </row>
        <row r="136">
          <cell r="AD136">
            <v>701352</v>
          </cell>
        </row>
        <row r="137">
          <cell r="AD137">
            <v>1569059</v>
          </cell>
        </row>
        <row r="138">
          <cell r="AD138">
            <v>3086999</v>
          </cell>
        </row>
        <row r="139">
          <cell r="AD139">
            <v>355123</v>
          </cell>
        </row>
        <row r="140">
          <cell r="AD140">
            <v>355443</v>
          </cell>
        </row>
        <row r="141">
          <cell r="AD141">
            <v>417841</v>
          </cell>
        </row>
        <row r="142">
          <cell r="AD142">
            <v>247965</v>
          </cell>
        </row>
        <row r="143">
          <cell r="AD143">
            <v>34673</v>
          </cell>
        </row>
        <row r="144">
          <cell r="AD144">
            <v>7608</v>
          </cell>
        </row>
      </sheetData>
      <sheetData sheetId="4">
        <row r="133">
          <cell r="AD133">
            <v>5082616.5483042793</v>
          </cell>
        </row>
        <row r="134">
          <cell r="AD134">
            <v>3288193.4742613086</v>
          </cell>
        </row>
        <row r="135">
          <cell r="AD135">
            <v>658532.40623040136</v>
          </cell>
        </row>
        <row r="136">
          <cell r="AD136">
            <v>708262.85724095965</v>
          </cell>
        </row>
        <row r="137">
          <cell r="AD137">
            <v>1576681.7842033743</v>
          </cell>
        </row>
        <row r="138">
          <cell r="AD138">
            <v>3110928.0054441364</v>
          </cell>
        </row>
        <row r="139">
          <cell r="AD139">
            <v>357040.95502920868</v>
          </cell>
        </row>
        <row r="140">
          <cell r="AD140">
            <v>358995.99606412195</v>
          </cell>
        </row>
        <row r="141">
          <cell r="AD141">
            <v>422018.93921538751</v>
          </cell>
        </row>
        <row r="142">
          <cell r="AD142">
            <v>228023.47046653397</v>
          </cell>
        </row>
        <row r="143">
          <cell r="AD143">
            <v>35021.131293191662</v>
          </cell>
        </row>
        <row r="144">
          <cell r="AD144">
            <v>7684.1777681122912</v>
          </cell>
        </row>
      </sheetData>
      <sheetData sheetId="5">
        <row r="133">
          <cell r="AD133">
            <v>5003020.2048641006</v>
          </cell>
        </row>
        <row r="134">
          <cell r="AD134">
            <v>3319733.9905134346</v>
          </cell>
        </row>
        <row r="135">
          <cell r="AD135">
            <v>664873.38063242973</v>
          </cell>
        </row>
        <row r="136">
          <cell r="AD136">
            <v>715297.86650468386</v>
          </cell>
        </row>
        <row r="137">
          <cell r="AD137">
            <v>1551969.9734628694</v>
          </cell>
        </row>
        <row r="138">
          <cell r="AD138">
            <v>3139212.6328459051</v>
          </cell>
        </row>
        <row r="139">
          <cell r="AD139">
            <v>360612.52902674617</v>
          </cell>
        </row>
        <row r="140">
          <cell r="AD140">
            <v>362587.63335720752</v>
          </cell>
        </row>
        <row r="141">
          <cell r="AD141">
            <v>426240.3393162982</v>
          </cell>
        </row>
        <row r="142">
          <cell r="AD142">
            <v>230304.56938500208</v>
          </cell>
        </row>
        <row r="143">
          <cell r="AD143">
            <v>35371.910298962779</v>
          </cell>
        </row>
        <row r="144">
          <cell r="AD144">
            <v>7761.0341725713115</v>
          </cell>
        </row>
      </sheetData>
      <sheetData sheetId="6">
        <row r="133">
          <cell r="AD133">
            <v>4977530.0069741029</v>
          </cell>
        </row>
        <row r="134">
          <cell r="AD134">
            <v>3321182.8329965807</v>
          </cell>
        </row>
        <row r="135">
          <cell r="AD135">
            <v>671524.00303503498</v>
          </cell>
        </row>
        <row r="136">
          <cell r="AD136">
            <v>722555.93957377563</v>
          </cell>
        </row>
        <row r="137">
          <cell r="AD137">
            <v>1557443.5853402612</v>
          </cell>
        </row>
        <row r="138">
          <cell r="AD138">
            <v>3156900.5148903434</v>
          </cell>
        </row>
        <row r="139">
          <cell r="AD139">
            <v>364220.41948568379</v>
          </cell>
        </row>
        <row r="140">
          <cell r="AD140">
            <v>344804.02152935258</v>
          </cell>
        </row>
        <row r="141">
          <cell r="AD141">
            <v>430504.28899639269</v>
          </cell>
        </row>
        <row r="142">
          <cell r="AD142">
            <v>232608.01895297386</v>
          </cell>
        </row>
        <row r="143">
          <cell r="AD143">
            <v>35725.905126559119</v>
          </cell>
        </row>
        <row r="144">
          <cell r="AD144">
            <v>5459.7179693322169</v>
          </cell>
        </row>
      </sheetData>
      <sheetData sheetId="7">
        <row r="133">
          <cell r="AD133">
            <v>4990962.5756012276</v>
          </cell>
        </row>
        <row r="134">
          <cell r="AD134">
            <v>3354408.5645952551</v>
          </cell>
        </row>
        <row r="135">
          <cell r="AD135">
            <v>678243.11254101794</v>
          </cell>
        </row>
        <row r="136">
          <cell r="AD136">
            <v>729785.86070490326</v>
          </cell>
        </row>
        <row r="137">
          <cell r="AD137">
            <v>1493077.2388546406</v>
          </cell>
        </row>
        <row r="138">
          <cell r="AD138">
            <v>3197042.5847154623</v>
          </cell>
        </row>
        <row r="139">
          <cell r="AD139">
            <v>367863.71493162011</v>
          </cell>
        </row>
        <row r="140">
          <cell r="AD140">
            <v>298622.0657428297</v>
          </cell>
        </row>
        <row r="141">
          <cell r="AD141">
            <v>434811.87006592995</v>
          </cell>
        </row>
        <row r="142">
          <cell r="AD142">
            <v>234934.62659460361</v>
          </cell>
        </row>
        <row r="143">
          <cell r="AD143">
            <v>36082.828581634552</v>
          </cell>
        </row>
        <row r="144">
          <cell r="AD144">
            <v>0</v>
          </cell>
        </row>
      </sheetData>
      <sheetData sheetId="8">
        <row r="133">
          <cell r="AD133">
            <v>5033795.4768719031</v>
          </cell>
        </row>
        <row r="134">
          <cell r="AD134">
            <v>3380685.4789136811</v>
          </cell>
        </row>
        <row r="135">
          <cell r="AD135">
            <v>685030.64734119258</v>
          </cell>
        </row>
        <row r="136">
          <cell r="AD136">
            <v>737086.88408148591</v>
          </cell>
        </row>
        <row r="137">
          <cell r="AD137">
            <v>1359295.3140606675</v>
          </cell>
        </row>
        <row r="138">
          <cell r="AD138">
            <v>3164526.3712062496</v>
          </cell>
        </row>
        <row r="139">
          <cell r="AD139">
            <v>371545.229051653</v>
          </cell>
        </row>
        <row r="140">
          <cell r="AD140">
            <v>301610.58969182958</v>
          </cell>
        </row>
        <row r="141">
          <cell r="AD141">
            <v>426602.30006480718</v>
          </cell>
        </row>
        <row r="142">
          <cell r="AD142">
            <v>235890.79247795974</v>
          </cell>
        </row>
        <row r="143">
          <cell r="AD143">
            <v>36443.89841460211</v>
          </cell>
        </row>
        <row r="144">
          <cell r="AD1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O70"/>
  <sheetViews>
    <sheetView tabSelected="1" view="pageLayout" zoomScale="70" zoomScaleNormal="80" zoomScaleSheetLayoutView="90" zoomScalePageLayoutView="70" workbookViewId="0">
      <selection activeCell="G70" sqref="G70"/>
    </sheetView>
  </sheetViews>
  <sheetFormatPr baseColWidth="10" defaultColWidth="11.44140625" defaultRowHeight="13.2" x14ac:dyDescent="0.25"/>
  <cols>
    <col min="1" max="1" width="21" style="2" customWidth="1"/>
    <col min="2" max="2" width="25.88671875" style="2" customWidth="1"/>
    <col min="3" max="3" width="17.109375" style="2" bestFit="1" customWidth="1"/>
    <col min="4" max="5" width="15.6640625" style="2" bestFit="1" customWidth="1"/>
    <col min="6" max="6" width="15.5546875" style="31" bestFit="1" customWidth="1"/>
    <col min="7" max="7" width="17.44140625" style="2" customWidth="1"/>
    <col min="8" max="8" width="16.6640625" style="2" customWidth="1"/>
    <col min="9" max="9" width="17.109375" style="2" customWidth="1"/>
    <col min="10" max="10" width="14.6640625" style="2" customWidth="1"/>
    <col min="11" max="11" width="16.5546875" style="2" customWidth="1"/>
    <col min="12" max="12" width="16.109375" style="2" customWidth="1"/>
    <col min="13" max="13" width="15.33203125" style="2" customWidth="1"/>
    <col min="14" max="14" width="18" style="2" customWidth="1"/>
    <col min="15" max="16384" width="11.44140625" style="2"/>
  </cols>
  <sheetData>
    <row r="1" spans="1:15" ht="30" customHeight="1" x14ac:dyDescent="0.25">
      <c r="A1" s="1"/>
      <c r="C1" s="3"/>
      <c r="D1" s="3"/>
      <c r="E1" s="4" t="s">
        <v>0</v>
      </c>
      <c r="F1" s="5"/>
      <c r="G1" s="5"/>
      <c r="H1" s="5"/>
      <c r="I1" s="5"/>
      <c r="J1" s="5"/>
      <c r="K1" s="5"/>
    </row>
    <row r="2" spans="1:15" ht="21.75" customHeight="1" thickBot="1" x14ac:dyDescent="0.3">
      <c r="A2" s="1"/>
      <c r="C2" s="3"/>
      <c r="D2" s="3"/>
      <c r="E2" s="6"/>
      <c r="F2" s="7"/>
      <c r="G2" s="7"/>
      <c r="H2" s="7"/>
      <c r="I2" s="7"/>
      <c r="J2" s="7"/>
      <c r="K2" s="7"/>
    </row>
    <row r="3" spans="1:15" s="8" customFormat="1" ht="13.8" thickBot="1" x14ac:dyDescent="0.35">
      <c r="D3" s="9">
        <v>2011</v>
      </c>
      <c r="E3" s="9">
        <v>2012</v>
      </c>
      <c r="F3" s="10">
        <v>2013</v>
      </c>
      <c r="G3" s="11">
        <v>2014</v>
      </c>
      <c r="H3" s="11">
        <v>2015</v>
      </c>
      <c r="I3" s="11">
        <v>2016</v>
      </c>
      <c r="J3" s="11">
        <v>2017</v>
      </c>
      <c r="K3" s="11">
        <v>2018</v>
      </c>
      <c r="L3" s="11">
        <v>2019</v>
      </c>
      <c r="M3" s="11">
        <v>2020</v>
      </c>
      <c r="N3" s="12">
        <v>2021</v>
      </c>
    </row>
    <row r="4" spans="1:15" ht="30.75" customHeight="1" x14ac:dyDescent="0.25">
      <c r="A4" s="13" t="s">
        <v>1</v>
      </c>
      <c r="B4" s="14" t="s">
        <v>2</v>
      </c>
      <c r="C4" s="15"/>
      <c r="D4" s="16">
        <v>5253383</v>
      </c>
      <c r="E4" s="16">
        <f>'[1]2012'!B27</f>
        <v>4822915</v>
      </c>
      <c r="F4" s="16">
        <f>'[1]2013'!C27</f>
        <v>4669931.75</v>
      </c>
      <c r="G4" s="16">
        <f>'[1]2014'!B28</f>
        <v>4665976.3100000005</v>
      </c>
      <c r="H4" s="16">
        <f>'[1]2015 erl.'!B28</f>
        <v>4565920</v>
      </c>
      <c r="I4" s="16">
        <f>'[2]2016'!AD133</f>
        <v>5015047</v>
      </c>
      <c r="J4" s="16">
        <f>'[2]2017'!AD133</f>
        <v>5082616.5483042793</v>
      </c>
      <c r="K4" s="16">
        <f>'[2]2018'!AD133</f>
        <v>5003020.2048641006</v>
      </c>
      <c r="L4" s="16">
        <f>'[2]2019'!AD133</f>
        <v>4977530.0069741029</v>
      </c>
      <c r="M4" s="16">
        <f>'[2]2020'!AD133</f>
        <v>4990962.5756012276</v>
      </c>
      <c r="N4" s="16">
        <f>'[2]2021'!AD133</f>
        <v>5033795.4768719031</v>
      </c>
      <c r="O4" s="1"/>
    </row>
    <row r="5" spans="1:15" ht="24" customHeight="1" thickBot="1" x14ac:dyDescent="0.3">
      <c r="A5" s="17"/>
      <c r="B5" s="18"/>
      <c r="C5" s="19" t="s">
        <v>3</v>
      </c>
      <c r="D5" s="20"/>
      <c r="E5" s="21">
        <f t="shared" ref="E5:N5" si="0">E4-D4</f>
        <v>-430468</v>
      </c>
      <c r="F5" s="21">
        <f t="shared" si="0"/>
        <v>-152983.25</v>
      </c>
      <c r="G5" s="21">
        <f t="shared" si="0"/>
        <v>-3955.4399999994785</v>
      </c>
      <c r="H5" s="21">
        <f t="shared" si="0"/>
        <v>-100056.31000000052</v>
      </c>
      <c r="I5" s="21">
        <f t="shared" si="0"/>
        <v>449127</v>
      </c>
      <c r="J5" s="21">
        <f t="shared" si="0"/>
        <v>67569.548304279335</v>
      </c>
      <c r="K5" s="21">
        <f t="shared" si="0"/>
        <v>-79596.343440178782</v>
      </c>
      <c r="L5" s="21">
        <f t="shared" si="0"/>
        <v>-25490.197889997624</v>
      </c>
      <c r="M5" s="21">
        <f t="shared" si="0"/>
        <v>13432.568627124652</v>
      </c>
      <c r="N5" s="22">
        <f t="shared" si="0"/>
        <v>42832.901270675473</v>
      </c>
      <c r="O5" s="1"/>
    </row>
    <row r="6" spans="1:15" ht="39" customHeight="1" x14ac:dyDescent="0.25">
      <c r="A6" s="13" t="s">
        <v>4</v>
      </c>
      <c r="B6" s="14" t="s">
        <v>2</v>
      </c>
      <c r="C6" s="15"/>
      <c r="D6" s="16">
        <v>3141773</v>
      </c>
      <c r="E6" s="16">
        <f>'[1]2012'!B39</f>
        <v>3138920</v>
      </c>
      <c r="F6" s="16">
        <f>'[1]2013'!C39</f>
        <v>3305614.6700000004</v>
      </c>
      <c r="G6" s="16">
        <f>'[1]2014'!B40</f>
        <v>3075829.9299999992</v>
      </c>
      <c r="H6" s="16">
        <f>'[1]2015 erl.'!B40</f>
        <v>3232692</v>
      </c>
      <c r="I6" s="16">
        <f>'[2]2016'!AD134</f>
        <v>3219882</v>
      </c>
      <c r="J6" s="16">
        <f>'[2]2017'!AD134</f>
        <v>3288193.4742613086</v>
      </c>
      <c r="K6" s="16">
        <f>'[2]2018'!AD134</f>
        <v>3319733.9905134346</v>
      </c>
      <c r="L6" s="16">
        <f>'[2]2019'!AD134</f>
        <v>3321182.8329965807</v>
      </c>
      <c r="M6" s="16">
        <f>'[2]2020'!AD134</f>
        <v>3354408.5645952551</v>
      </c>
      <c r="N6" s="16">
        <f>'[2]2021'!AD134</f>
        <v>3380685.4789136811</v>
      </c>
      <c r="O6" s="1"/>
    </row>
    <row r="7" spans="1:15" ht="24" customHeight="1" thickBot="1" x14ac:dyDescent="0.3">
      <c r="A7" s="23"/>
      <c r="B7" s="24"/>
      <c r="C7" s="25" t="s">
        <v>3</v>
      </c>
      <c r="D7" s="25"/>
      <c r="E7" s="26">
        <f t="shared" ref="E7:N7" si="1">E6-D6</f>
        <v>-2853</v>
      </c>
      <c r="F7" s="26">
        <f t="shared" si="1"/>
        <v>166694.67000000039</v>
      </c>
      <c r="G7" s="26">
        <f t="shared" si="1"/>
        <v>-229784.74000000115</v>
      </c>
      <c r="H7" s="26">
        <f t="shared" si="1"/>
        <v>156862.07000000076</v>
      </c>
      <c r="I7" s="26">
        <f t="shared" si="1"/>
        <v>-12810</v>
      </c>
      <c r="J7" s="26">
        <f t="shared" si="1"/>
        <v>68311.474261308555</v>
      </c>
      <c r="K7" s="26">
        <f t="shared" si="1"/>
        <v>31540.516252126079</v>
      </c>
      <c r="L7" s="26">
        <f t="shared" si="1"/>
        <v>1448.8424831461161</v>
      </c>
      <c r="M7" s="26">
        <f t="shared" si="1"/>
        <v>33225.73159867432</v>
      </c>
      <c r="N7" s="27">
        <f t="shared" si="1"/>
        <v>26276.914318426047</v>
      </c>
    </row>
    <row r="8" spans="1:15" ht="26.4" x14ac:dyDescent="0.25">
      <c r="A8" s="13" t="s">
        <v>5</v>
      </c>
      <c r="B8" s="14" t="s">
        <v>2</v>
      </c>
      <c r="C8" s="15"/>
      <c r="D8" s="16">
        <v>695237</v>
      </c>
      <c r="E8" s="16">
        <f>'[1]2012'!B57</f>
        <v>670159</v>
      </c>
      <c r="F8" s="16">
        <f>'[1]2013'!C57</f>
        <v>682460.54</v>
      </c>
      <c r="G8" s="16">
        <f>'[1]2014'!B58</f>
        <v>708341.77999999991</v>
      </c>
      <c r="H8" s="16">
        <f>'[1]2015 erl.'!B62</f>
        <v>754910</v>
      </c>
      <c r="I8" s="16">
        <f>'[2]2016'!AD135</f>
        <v>645809</v>
      </c>
      <c r="J8" s="16">
        <f>'[2]2017'!AD135</f>
        <v>658532.40623040136</v>
      </c>
      <c r="K8" s="16">
        <f>'[2]2018'!AD135</f>
        <v>664873.38063242973</v>
      </c>
      <c r="L8" s="16">
        <f>'[2]2019'!AD135</f>
        <v>671524.00303503498</v>
      </c>
      <c r="M8" s="16">
        <f>'[2]2020'!AD135</f>
        <v>678243.11254101794</v>
      </c>
      <c r="N8" s="16">
        <f>'[2]2021'!AD135</f>
        <v>685030.64734119258</v>
      </c>
      <c r="O8" s="1"/>
    </row>
    <row r="9" spans="1:15" ht="24" customHeight="1" thickBot="1" x14ac:dyDescent="0.3">
      <c r="A9" s="23"/>
      <c r="B9" s="24"/>
      <c r="C9" s="25" t="s">
        <v>3</v>
      </c>
      <c r="D9" s="25"/>
      <c r="E9" s="26">
        <f t="shared" ref="E9:N9" si="2">E8-D8</f>
        <v>-25078</v>
      </c>
      <c r="F9" s="26">
        <f t="shared" si="2"/>
        <v>12301.540000000037</v>
      </c>
      <c r="G9" s="26">
        <f t="shared" si="2"/>
        <v>25881.239999999874</v>
      </c>
      <c r="H9" s="26">
        <f t="shared" si="2"/>
        <v>46568.220000000088</v>
      </c>
      <c r="I9" s="26">
        <f t="shared" si="2"/>
        <v>-109101</v>
      </c>
      <c r="J9" s="26">
        <f t="shared" si="2"/>
        <v>12723.406230401364</v>
      </c>
      <c r="K9" s="26">
        <f t="shared" si="2"/>
        <v>6340.9744020283688</v>
      </c>
      <c r="L9" s="26">
        <f t="shared" si="2"/>
        <v>6650.6224026052514</v>
      </c>
      <c r="M9" s="26">
        <f t="shared" si="2"/>
        <v>6719.1095059829531</v>
      </c>
      <c r="N9" s="27">
        <f t="shared" si="2"/>
        <v>6787.5348001746461</v>
      </c>
    </row>
    <row r="10" spans="1:15" ht="39.6" x14ac:dyDescent="0.25">
      <c r="A10" s="13" t="s">
        <v>6</v>
      </c>
      <c r="B10" s="14" t="s">
        <v>2</v>
      </c>
      <c r="C10" s="15"/>
      <c r="D10" s="16">
        <v>765564</v>
      </c>
      <c r="E10" s="16">
        <f>'[1]2012'!B63</f>
        <v>782886</v>
      </c>
      <c r="F10" s="16">
        <f>'[1]2013'!C63</f>
        <v>745006.87</v>
      </c>
      <c r="G10" s="16">
        <f>'[1]2014'!B66</f>
        <v>708317.16</v>
      </c>
      <c r="H10" s="16">
        <f>'[1]2015 erl.'!B70</f>
        <v>730788</v>
      </c>
      <c r="I10" s="16">
        <f>'[2]2016'!AD136</f>
        <v>701352</v>
      </c>
      <c r="J10" s="16">
        <f>'[2]2017'!AD136</f>
        <v>708262.85724095965</v>
      </c>
      <c r="K10" s="16">
        <f>'[2]2018'!AD136</f>
        <v>715297.86650468386</v>
      </c>
      <c r="L10" s="16">
        <f>'[2]2019'!AD136</f>
        <v>722555.93957377563</v>
      </c>
      <c r="M10" s="16">
        <f>'[2]2020'!AD136</f>
        <v>729785.86070490326</v>
      </c>
      <c r="N10" s="16">
        <f>'[2]2021'!AD136</f>
        <v>737086.88408148591</v>
      </c>
      <c r="O10" s="28"/>
    </row>
    <row r="11" spans="1:15" ht="24" customHeight="1" thickBot="1" x14ac:dyDescent="0.3">
      <c r="A11" s="17"/>
      <c r="B11" s="18"/>
      <c r="C11" s="19" t="s">
        <v>3</v>
      </c>
      <c r="D11" s="19"/>
      <c r="E11" s="21">
        <f t="shared" ref="E11:N11" si="3">E10-D10</f>
        <v>17322</v>
      </c>
      <c r="F11" s="21">
        <f t="shared" si="3"/>
        <v>-37879.130000000005</v>
      </c>
      <c r="G11" s="21">
        <f t="shared" si="3"/>
        <v>-36689.709999999963</v>
      </c>
      <c r="H11" s="21">
        <f t="shared" si="3"/>
        <v>22470.839999999967</v>
      </c>
      <c r="I11" s="21">
        <f t="shared" si="3"/>
        <v>-29436</v>
      </c>
      <c r="J11" s="21">
        <f t="shared" si="3"/>
        <v>6910.8572409596527</v>
      </c>
      <c r="K11" s="21">
        <f t="shared" si="3"/>
        <v>7035.0092637242051</v>
      </c>
      <c r="L11" s="21">
        <f t="shared" si="3"/>
        <v>7258.0730690917699</v>
      </c>
      <c r="M11" s="21">
        <f t="shared" si="3"/>
        <v>7229.9211311276304</v>
      </c>
      <c r="N11" s="22">
        <f t="shared" si="3"/>
        <v>7301.0233765826561</v>
      </c>
    </row>
    <row r="12" spans="1:15" ht="33" customHeight="1" x14ac:dyDescent="0.25">
      <c r="A12" s="13" t="s">
        <v>7</v>
      </c>
      <c r="B12" s="14" t="s">
        <v>2</v>
      </c>
      <c r="C12" s="15"/>
      <c r="D12" s="16">
        <v>1572092</v>
      </c>
      <c r="E12" s="16">
        <f>'[1]2012'!B80</f>
        <v>1360387</v>
      </c>
      <c r="F12" s="16">
        <f>'[1]2013'!C80</f>
        <v>1375811.97</v>
      </c>
      <c r="G12" s="16">
        <f>'[1]2014'!B84</f>
        <v>1399210.75</v>
      </c>
      <c r="H12" s="16">
        <f>'[1]2015 erl.'!B88</f>
        <v>1430814</v>
      </c>
      <c r="I12" s="16">
        <f>'[2]2016'!AD137</f>
        <v>1569059</v>
      </c>
      <c r="J12" s="16">
        <f>'[2]2017'!AD137</f>
        <v>1576681.7842033743</v>
      </c>
      <c r="K12" s="16">
        <f>'[2]2018'!AD137</f>
        <v>1551969.9734628694</v>
      </c>
      <c r="L12" s="16">
        <f>'[2]2019'!AD137</f>
        <v>1557443.5853402612</v>
      </c>
      <c r="M12" s="16">
        <f>'[2]2020'!AD137</f>
        <v>1493077.2388546406</v>
      </c>
      <c r="N12" s="16">
        <f>'[2]2021'!AD137</f>
        <v>1359295.3140606675</v>
      </c>
      <c r="O12" s="1"/>
    </row>
    <row r="13" spans="1:15" ht="24" customHeight="1" thickBot="1" x14ac:dyDescent="0.3">
      <c r="A13" s="23"/>
      <c r="B13" s="24"/>
      <c r="C13" s="25" t="s">
        <v>3</v>
      </c>
      <c r="D13" s="25"/>
      <c r="E13" s="26">
        <f t="shared" ref="E13:N13" si="4">E12-D12</f>
        <v>-211705</v>
      </c>
      <c r="F13" s="26">
        <f t="shared" si="4"/>
        <v>15424.969999999972</v>
      </c>
      <c r="G13" s="26">
        <f t="shared" si="4"/>
        <v>23398.780000000028</v>
      </c>
      <c r="H13" s="26">
        <f t="shared" si="4"/>
        <v>31603.25</v>
      </c>
      <c r="I13" s="26">
        <f t="shared" si="4"/>
        <v>138245</v>
      </c>
      <c r="J13" s="26">
        <f t="shared" si="4"/>
        <v>7622.7842033742927</v>
      </c>
      <c r="K13" s="26">
        <f t="shared" si="4"/>
        <v>-24711.81074050488</v>
      </c>
      <c r="L13" s="26">
        <f t="shared" si="4"/>
        <v>5473.6118773918133</v>
      </c>
      <c r="M13" s="26">
        <f t="shared" si="4"/>
        <v>-64366.346485620597</v>
      </c>
      <c r="N13" s="27">
        <f t="shared" si="4"/>
        <v>-133781.9247939731</v>
      </c>
    </row>
    <row r="14" spans="1:15" ht="39.6" x14ac:dyDescent="0.25">
      <c r="A14" s="13" t="s">
        <v>8</v>
      </c>
      <c r="B14" s="14" t="s">
        <v>2</v>
      </c>
      <c r="C14" s="15"/>
      <c r="D14" s="16">
        <v>2182236</v>
      </c>
      <c r="E14" s="16">
        <f>'[1]2012'!B98</f>
        <v>2307581</v>
      </c>
      <c r="F14" s="16">
        <f>'[1]2013'!C98</f>
        <v>2458915.04</v>
      </c>
      <c r="G14" s="16">
        <f>'[1]2014'!B102</f>
        <v>2577194.94</v>
      </c>
      <c r="H14" s="16">
        <f>'[1]2015 erl.'!B106</f>
        <v>2699217</v>
      </c>
      <c r="I14" s="16">
        <f>'[2]2016'!AD138</f>
        <v>3086999</v>
      </c>
      <c r="J14" s="16">
        <f>'[2]2017'!AD138</f>
        <v>3110928.0054441364</v>
      </c>
      <c r="K14" s="16">
        <f>'[2]2018'!AD138</f>
        <v>3139212.6328459051</v>
      </c>
      <c r="L14" s="16">
        <f>'[2]2019'!AD138</f>
        <v>3156900.5148903434</v>
      </c>
      <c r="M14" s="16">
        <f>'[2]2020'!AD138</f>
        <v>3197042.5847154623</v>
      </c>
      <c r="N14" s="16">
        <f>'[2]2021'!AD138</f>
        <v>3164526.3712062496</v>
      </c>
      <c r="O14" s="1"/>
    </row>
    <row r="15" spans="1:15" ht="24" customHeight="1" thickBot="1" x14ac:dyDescent="0.3">
      <c r="A15" s="23"/>
      <c r="B15" s="24"/>
      <c r="C15" s="25" t="s">
        <v>3</v>
      </c>
      <c r="D15" s="25"/>
      <c r="E15" s="26">
        <f t="shared" ref="E15:N15" si="5">E14-D14</f>
        <v>125345</v>
      </c>
      <c r="F15" s="26">
        <f t="shared" si="5"/>
        <v>151334.04000000004</v>
      </c>
      <c r="G15" s="26">
        <f t="shared" si="5"/>
        <v>118279.89999999991</v>
      </c>
      <c r="H15" s="26">
        <f t="shared" si="5"/>
        <v>122022.06000000006</v>
      </c>
      <c r="I15" s="26">
        <f t="shared" si="5"/>
        <v>387782</v>
      </c>
      <c r="J15" s="26">
        <f t="shared" si="5"/>
        <v>23929.005444136448</v>
      </c>
      <c r="K15" s="26">
        <f t="shared" si="5"/>
        <v>28284.627401768696</v>
      </c>
      <c r="L15" s="26">
        <f t="shared" si="5"/>
        <v>17687.882044438273</v>
      </c>
      <c r="M15" s="26">
        <f t="shared" si="5"/>
        <v>40142.069825118873</v>
      </c>
      <c r="N15" s="27">
        <f t="shared" si="5"/>
        <v>-32516.213509212714</v>
      </c>
    </row>
    <row r="16" spans="1:15" ht="26.4" x14ac:dyDescent="0.25">
      <c r="A16" s="13" t="s">
        <v>9</v>
      </c>
      <c r="B16" s="14" t="s">
        <v>2</v>
      </c>
      <c r="C16" s="15"/>
      <c r="D16" s="16">
        <v>363224</v>
      </c>
      <c r="E16" s="16">
        <f>'[1]2012'!B103</f>
        <v>369208</v>
      </c>
      <c r="F16" s="16">
        <f>'[1]2013'!C103</f>
        <v>339630.48</v>
      </c>
      <c r="G16" s="16">
        <f>'[1]2014'!B107</f>
        <v>384333.52</v>
      </c>
      <c r="H16" s="16">
        <f>'[1]2015 erl.'!B111</f>
        <v>372147</v>
      </c>
      <c r="I16" s="16">
        <f>'[2]2016'!AD139</f>
        <v>355123</v>
      </c>
      <c r="J16" s="16">
        <f>'[2]2017'!AD139</f>
        <v>357040.95502920868</v>
      </c>
      <c r="K16" s="16">
        <f>'[2]2018'!AD139</f>
        <v>360612.52902674617</v>
      </c>
      <c r="L16" s="16">
        <f>'[2]2019'!AD139</f>
        <v>364220.41948568379</v>
      </c>
      <c r="M16" s="16">
        <f>'[2]2020'!AD139</f>
        <v>367863.71493162011</v>
      </c>
      <c r="N16" s="16">
        <f>'[2]2021'!AD139</f>
        <v>371545.229051653</v>
      </c>
      <c r="O16" s="1"/>
    </row>
    <row r="17" spans="1:15" ht="24" customHeight="1" thickBot="1" x14ac:dyDescent="0.3">
      <c r="A17" s="23"/>
      <c r="B17" s="24"/>
      <c r="C17" s="25" t="s">
        <v>3</v>
      </c>
      <c r="D17" s="25"/>
      <c r="E17" s="26">
        <f t="shared" ref="E17:N17" si="6">E16-D16</f>
        <v>5984</v>
      </c>
      <c r="F17" s="26">
        <f t="shared" si="6"/>
        <v>-29577.520000000019</v>
      </c>
      <c r="G17" s="26">
        <f t="shared" si="6"/>
        <v>44703.040000000037</v>
      </c>
      <c r="H17" s="26">
        <f t="shared" si="6"/>
        <v>-12186.520000000019</v>
      </c>
      <c r="I17" s="26">
        <f t="shared" si="6"/>
        <v>-17024</v>
      </c>
      <c r="J17" s="26">
        <f t="shared" si="6"/>
        <v>1917.9550292086788</v>
      </c>
      <c r="K17" s="21">
        <f t="shared" si="6"/>
        <v>3571.573997537489</v>
      </c>
      <c r="L17" s="26">
        <f t="shared" si="6"/>
        <v>3607.890458937618</v>
      </c>
      <c r="M17" s="26">
        <f t="shared" si="6"/>
        <v>3643.2954459363245</v>
      </c>
      <c r="N17" s="27">
        <f t="shared" si="6"/>
        <v>3681.5141200328944</v>
      </c>
    </row>
    <row r="18" spans="1:15" ht="52.8" x14ac:dyDescent="0.25">
      <c r="A18" s="13" t="s">
        <v>10</v>
      </c>
      <c r="B18" s="14" t="s">
        <v>2</v>
      </c>
      <c r="C18" s="15"/>
      <c r="D18" s="16">
        <v>372204</v>
      </c>
      <c r="E18" s="16">
        <f>'[1]2012'!B109</f>
        <v>341883</v>
      </c>
      <c r="F18" s="16">
        <f>'[1]2013'!C109</f>
        <v>360552.08999999997</v>
      </c>
      <c r="G18" s="16">
        <f>'[1]2014'!B113</f>
        <v>385408.82999999996</v>
      </c>
      <c r="H18" s="16">
        <f>'[1]2015 erl.'!B117</f>
        <v>400117</v>
      </c>
      <c r="I18" s="16">
        <f>'[2]2016'!AD140</f>
        <v>355443</v>
      </c>
      <c r="J18" s="16">
        <f>'[2]2017'!AD140</f>
        <v>358995.99606412195</v>
      </c>
      <c r="K18" s="16">
        <f>'[2]2018'!AD140</f>
        <v>362587.63335720752</v>
      </c>
      <c r="L18" s="16">
        <f>'[2]2019'!AD140</f>
        <v>344804.02152935258</v>
      </c>
      <c r="M18" s="16">
        <f>'[2]2020'!AD140</f>
        <v>298622.0657428297</v>
      </c>
      <c r="N18" s="16">
        <f>'[2]2021'!AD140</f>
        <v>301610.58969182958</v>
      </c>
      <c r="O18" s="1"/>
    </row>
    <row r="19" spans="1:15" ht="24" customHeight="1" thickBot="1" x14ac:dyDescent="0.3">
      <c r="A19" s="23"/>
      <c r="B19" s="24"/>
      <c r="C19" s="25" t="s">
        <v>3</v>
      </c>
      <c r="D19" s="25"/>
      <c r="E19" s="26">
        <f t="shared" ref="E19:N19" si="7">E18-D18</f>
        <v>-30321</v>
      </c>
      <c r="F19" s="26">
        <f t="shared" si="7"/>
        <v>18669.089999999967</v>
      </c>
      <c r="G19" s="26">
        <f t="shared" si="7"/>
        <v>24856.739999999991</v>
      </c>
      <c r="H19" s="26">
        <f t="shared" si="7"/>
        <v>14708.170000000042</v>
      </c>
      <c r="I19" s="26">
        <f t="shared" si="7"/>
        <v>-44674</v>
      </c>
      <c r="J19" s="26">
        <f t="shared" si="7"/>
        <v>3552.9960641219513</v>
      </c>
      <c r="K19" s="26">
        <f t="shared" si="7"/>
        <v>3591.6372930855723</v>
      </c>
      <c r="L19" s="26">
        <f t="shared" si="7"/>
        <v>-17783.61182785494</v>
      </c>
      <c r="M19" s="26">
        <f t="shared" si="7"/>
        <v>-46181.955786522885</v>
      </c>
      <c r="N19" s="27">
        <f t="shared" si="7"/>
        <v>2988.5239489998785</v>
      </c>
    </row>
    <row r="20" spans="1:15" ht="24" customHeight="1" x14ac:dyDescent="0.25">
      <c r="A20" s="13" t="s">
        <v>11</v>
      </c>
      <c r="B20" s="14" t="s">
        <v>2</v>
      </c>
      <c r="C20" s="15"/>
      <c r="D20" s="16">
        <v>388997</v>
      </c>
      <c r="E20" s="16">
        <f>'[1]2012'!B113</f>
        <v>392987</v>
      </c>
      <c r="F20" s="16">
        <f>'[1]2013'!C113</f>
        <v>385641.15</v>
      </c>
      <c r="G20" s="16">
        <f>'[1]2014'!B117</f>
        <v>270839.94</v>
      </c>
      <c r="H20" s="16">
        <f>'[1]2015 erl.'!B121</f>
        <v>333340</v>
      </c>
      <c r="I20" s="16">
        <f>'[2]2016'!AD141</f>
        <v>417841</v>
      </c>
      <c r="J20" s="16">
        <f>'[2]2017'!AD141</f>
        <v>422018.93921538751</v>
      </c>
      <c r="K20" s="16">
        <f>'[2]2018'!AD141</f>
        <v>426240.3393162982</v>
      </c>
      <c r="L20" s="16">
        <f>'[2]2019'!AD141</f>
        <v>430504.28899639269</v>
      </c>
      <c r="M20" s="16">
        <f>'[2]2020'!AD141</f>
        <v>434811.87006592995</v>
      </c>
      <c r="N20" s="16">
        <f>'[2]2021'!AD141</f>
        <v>426602.30006480718</v>
      </c>
      <c r="O20" s="1"/>
    </row>
    <row r="21" spans="1:15" ht="24" customHeight="1" thickBot="1" x14ac:dyDescent="0.3">
      <c r="A21" s="23"/>
      <c r="B21" s="24"/>
      <c r="C21" s="25" t="s">
        <v>3</v>
      </c>
      <c r="D21" s="25"/>
      <c r="E21" s="26">
        <f t="shared" ref="E21:N21" si="8">E20-D20</f>
        <v>3990</v>
      </c>
      <c r="F21" s="26">
        <f t="shared" si="8"/>
        <v>-7345.8499999999767</v>
      </c>
      <c r="G21" s="26">
        <f t="shared" si="8"/>
        <v>-114801.21000000002</v>
      </c>
      <c r="H21" s="26">
        <f t="shared" si="8"/>
        <v>62500.06</v>
      </c>
      <c r="I21" s="26">
        <f t="shared" si="8"/>
        <v>84501</v>
      </c>
      <c r="J21" s="26">
        <f t="shared" si="8"/>
        <v>4177.9392153875087</v>
      </c>
      <c r="K21" s="26">
        <f t="shared" si="8"/>
        <v>4221.4001009106869</v>
      </c>
      <c r="L21" s="26">
        <f t="shared" si="8"/>
        <v>4263.9496800944908</v>
      </c>
      <c r="M21" s="26">
        <f t="shared" si="8"/>
        <v>4307.5810695372638</v>
      </c>
      <c r="N21" s="27">
        <f t="shared" si="8"/>
        <v>-8209.5700011227746</v>
      </c>
    </row>
    <row r="22" spans="1:15" ht="39.6" x14ac:dyDescent="0.25">
      <c r="A22" s="13" t="s">
        <v>12</v>
      </c>
      <c r="B22" s="14" t="s">
        <v>2</v>
      </c>
      <c r="C22" s="15"/>
      <c r="D22" s="16">
        <v>276303</v>
      </c>
      <c r="E22" s="16">
        <f>'[1]2012'!B117</f>
        <v>249011</v>
      </c>
      <c r="F22" s="16">
        <f>'[1]2013'!C117</f>
        <v>316826.89999999997</v>
      </c>
      <c r="G22" s="16">
        <f>'[1]2014'!B121</f>
        <v>277777.76999999996</v>
      </c>
      <c r="H22" s="16">
        <f>'[1]2015 erl.'!B125</f>
        <v>182539</v>
      </c>
      <c r="I22" s="16">
        <f>'[2]2016'!AD142</f>
        <v>247965</v>
      </c>
      <c r="J22" s="16">
        <f>'[2]2017'!AD142</f>
        <v>228023.47046653397</v>
      </c>
      <c r="K22" s="16">
        <f>'[2]2018'!AD142</f>
        <v>230304.56938500208</v>
      </c>
      <c r="L22" s="16">
        <f>'[2]2019'!AD142</f>
        <v>232608.01895297386</v>
      </c>
      <c r="M22" s="16">
        <f>'[2]2020'!AD142</f>
        <v>234934.62659460361</v>
      </c>
      <c r="N22" s="16">
        <f>'[2]2021'!AD142</f>
        <v>235890.79247795974</v>
      </c>
      <c r="O22" s="1"/>
    </row>
    <row r="23" spans="1:15" ht="24" customHeight="1" thickBot="1" x14ac:dyDescent="0.3">
      <c r="A23" s="23"/>
      <c r="B23" s="24"/>
      <c r="C23" s="25" t="s">
        <v>3</v>
      </c>
      <c r="D23" s="25"/>
      <c r="E23" s="26">
        <f t="shared" ref="E23:N23" si="9">E22-D22</f>
        <v>-27292</v>
      </c>
      <c r="F23" s="26">
        <f t="shared" si="9"/>
        <v>67815.899999999965</v>
      </c>
      <c r="G23" s="26">
        <f t="shared" si="9"/>
        <v>-39049.130000000005</v>
      </c>
      <c r="H23" s="26">
        <f t="shared" si="9"/>
        <v>-95238.76999999996</v>
      </c>
      <c r="I23" s="26">
        <f t="shared" si="9"/>
        <v>65426</v>
      </c>
      <c r="J23" s="26">
        <f t="shared" si="9"/>
        <v>-19941.529533466033</v>
      </c>
      <c r="K23" s="26">
        <f t="shared" si="9"/>
        <v>2281.0989184681093</v>
      </c>
      <c r="L23" s="26">
        <f t="shared" si="9"/>
        <v>2303.4495679717802</v>
      </c>
      <c r="M23" s="26">
        <f t="shared" si="9"/>
        <v>2326.6076416297583</v>
      </c>
      <c r="N23" s="27">
        <f t="shared" si="9"/>
        <v>956.16588335612323</v>
      </c>
    </row>
    <row r="24" spans="1:15" ht="26.4" x14ac:dyDescent="0.25">
      <c r="A24" s="13" t="s">
        <v>13</v>
      </c>
      <c r="B24" s="14" t="s">
        <v>2</v>
      </c>
      <c r="C24" s="15"/>
      <c r="D24" s="16">
        <v>32880</v>
      </c>
      <c r="E24" s="16">
        <f>'[1]2012'!B122</f>
        <v>23573</v>
      </c>
      <c r="F24" s="16">
        <f>'[1]2013'!C122</f>
        <v>32985.199999999997</v>
      </c>
      <c r="G24" s="16">
        <f>'[1]2014'!B126</f>
        <v>33697.030000000006</v>
      </c>
      <c r="H24" s="16">
        <f>'[1]2015 erl.'!B130</f>
        <v>34227</v>
      </c>
      <c r="I24" s="16">
        <f>'[2]2016'!AD143</f>
        <v>34673</v>
      </c>
      <c r="J24" s="16">
        <f>'[2]2017'!AD143</f>
        <v>35021.131293191662</v>
      </c>
      <c r="K24" s="16">
        <f>'[2]2018'!AD143</f>
        <v>35371.910298962779</v>
      </c>
      <c r="L24" s="16">
        <f>'[2]2019'!AD143</f>
        <v>35725.905126559119</v>
      </c>
      <c r="M24" s="16">
        <f>'[2]2020'!AD143</f>
        <v>36082.828581634552</v>
      </c>
      <c r="N24" s="16">
        <f>'[2]2021'!AD143</f>
        <v>36443.89841460211</v>
      </c>
      <c r="O24" s="29"/>
    </row>
    <row r="25" spans="1:15" ht="24" customHeight="1" thickBot="1" x14ac:dyDescent="0.3">
      <c r="A25" s="30" t="s">
        <v>14</v>
      </c>
      <c r="B25" s="24"/>
      <c r="C25" s="25" t="s">
        <v>3</v>
      </c>
      <c r="D25" s="25"/>
      <c r="E25" s="26">
        <f t="shared" ref="E25:N25" si="10">E24-D24</f>
        <v>-9307</v>
      </c>
      <c r="F25" s="26">
        <f t="shared" si="10"/>
        <v>9412.1999999999971</v>
      </c>
      <c r="G25" s="26">
        <f t="shared" si="10"/>
        <v>711.83000000000902</v>
      </c>
      <c r="H25" s="26">
        <f t="shared" si="10"/>
        <v>529.96999999999389</v>
      </c>
      <c r="I25" s="26">
        <f t="shared" si="10"/>
        <v>446</v>
      </c>
      <c r="J25" s="26">
        <f t="shared" si="10"/>
        <v>348.13129319166183</v>
      </c>
      <c r="K25" s="26">
        <f t="shared" si="10"/>
        <v>350.77900577111723</v>
      </c>
      <c r="L25" s="26">
        <f t="shared" si="10"/>
        <v>353.99482759633975</v>
      </c>
      <c r="M25" s="26">
        <f t="shared" si="10"/>
        <v>356.92345507543359</v>
      </c>
      <c r="N25" s="27">
        <f t="shared" si="10"/>
        <v>361.06983296755789</v>
      </c>
      <c r="O25" s="31"/>
    </row>
    <row r="26" spans="1:15" ht="26.4" x14ac:dyDescent="0.25">
      <c r="A26" s="13" t="s">
        <v>15</v>
      </c>
      <c r="B26" s="14" t="s">
        <v>2</v>
      </c>
      <c r="C26" s="15"/>
      <c r="D26" s="16">
        <v>12169</v>
      </c>
      <c r="E26" s="16">
        <f>'[1]2012'!B125</f>
        <v>7137</v>
      </c>
      <c r="F26" s="16">
        <f>'[1]2013'!C125</f>
        <v>7630.7999999999993</v>
      </c>
      <c r="G26" s="16">
        <f>'[1]2014'!B129</f>
        <v>7827.66</v>
      </c>
      <c r="H26" s="16">
        <f>'[1]2015 erl.'!B133</f>
        <v>8057</v>
      </c>
      <c r="I26" s="16">
        <f>'[2]2016'!AD144</f>
        <v>7608</v>
      </c>
      <c r="J26" s="16">
        <f>'[2]2017'!AD144</f>
        <v>7684.1777681122912</v>
      </c>
      <c r="K26" s="16">
        <f>'[2]2018'!AD144</f>
        <v>7761.0341725713115</v>
      </c>
      <c r="L26" s="16">
        <f>'[2]2019'!AD144</f>
        <v>5459.7179693322169</v>
      </c>
      <c r="M26" s="16">
        <f>'[2]2020'!AD144</f>
        <v>0</v>
      </c>
      <c r="N26" s="16">
        <f>'[2]2021'!AD144</f>
        <v>0</v>
      </c>
      <c r="O26" s="29"/>
    </row>
    <row r="27" spans="1:15" ht="24" customHeight="1" thickBot="1" x14ac:dyDescent="0.3">
      <c r="A27" s="23"/>
      <c r="B27" s="24"/>
      <c r="C27" s="25" t="s">
        <v>3</v>
      </c>
      <c r="D27" s="25"/>
      <c r="E27" s="26">
        <f t="shared" ref="E27:N27" si="11">E26-D26</f>
        <v>-5032</v>
      </c>
      <c r="F27" s="26">
        <f t="shared" si="11"/>
        <v>493.79999999999927</v>
      </c>
      <c r="G27" s="26">
        <f t="shared" si="11"/>
        <v>196.86000000000058</v>
      </c>
      <c r="H27" s="26">
        <f t="shared" si="11"/>
        <v>229.34000000000015</v>
      </c>
      <c r="I27" s="26">
        <f t="shared" si="11"/>
        <v>-449</v>
      </c>
      <c r="J27" s="26">
        <f t="shared" si="11"/>
        <v>76.177768112291233</v>
      </c>
      <c r="K27" s="26">
        <f t="shared" si="11"/>
        <v>76.856404459020268</v>
      </c>
      <c r="L27" s="26">
        <f t="shared" si="11"/>
        <v>-2301.3162032390946</v>
      </c>
      <c r="M27" s="26">
        <f t="shared" si="11"/>
        <v>-5459.7179693322169</v>
      </c>
      <c r="N27" s="27">
        <f t="shared" si="11"/>
        <v>0</v>
      </c>
      <c r="O27" s="31"/>
    </row>
    <row r="28" spans="1:15" ht="24" customHeight="1" thickBot="1" x14ac:dyDescent="0.3">
      <c r="A28" s="32" t="s">
        <v>16</v>
      </c>
      <c r="B28" s="33" t="s">
        <v>2</v>
      </c>
      <c r="C28" s="34" t="s">
        <v>17</v>
      </c>
      <c r="D28" s="35">
        <f>D4+D6+D8+D10+D12+D14+D16+D18+D20+D22+D24+D26</f>
        <v>15056062</v>
      </c>
      <c r="E28" s="35">
        <f t="shared" ref="E28:N28" si="12">E26+E24+E22+E20+E18+E16+E14+E12+E10+E8+E6+E4</f>
        <v>14466647</v>
      </c>
      <c r="F28" s="35">
        <f t="shared" si="12"/>
        <v>14681007.460000001</v>
      </c>
      <c r="G28" s="35">
        <f t="shared" si="12"/>
        <v>14494755.619999999</v>
      </c>
      <c r="H28" s="36">
        <f t="shared" si="12"/>
        <v>14744768</v>
      </c>
      <c r="I28" s="35">
        <f t="shared" si="12"/>
        <v>15656801</v>
      </c>
      <c r="J28" s="35">
        <f t="shared" si="12"/>
        <v>15833999.745521016</v>
      </c>
      <c r="K28" s="35">
        <f>SUM(K26,K24:K25,K22:K23,K20,K18,K16,K14,K12,K10,K8,K6,K4)</f>
        <v>15819617.942304451</v>
      </c>
      <c r="L28" s="35">
        <f t="shared" si="12"/>
        <v>15820459.254870394</v>
      </c>
      <c r="M28" s="35">
        <f t="shared" si="12"/>
        <v>15815835.042929126</v>
      </c>
      <c r="N28" s="37">
        <f t="shared" si="12"/>
        <v>15732512.982176032</v>
      </c>
      <c r="O28" s="1"/>
    </row>
    <row r="29" spans="1:15" ht="24" customHeight="1" thickBot="1" x14ac:dyDescent="0.3">
      <c r="A29" s="38"/>
      <c r="B29" s="39"/>
      <c r="C29" s="40" t="s">
        <v>3</v>
      </c>
      <c r="D29" s="35"/>
      <c r="E29" s="35">
        <f t="shared" ref="E29:N29" si="13">-(D28-E28)</f>
        <v>-589415</v>
      </c>
      <c r="F29" s="35">
        <f t="shared" si="13"/>
        <v>214360.46000000089</v>
      </c>
      <c r="G29" s="35">
        <f t="shared" si="13"/>
        <v>-186251.84000000171</v>
      </c>
      <c r="H29" s="35">
        <f t="shared" si="13"/>
        <v>250012.38000000082</v>
      </c>
      <c r="I29" s="35">
        <f t="shared" si="13"/>
        <v>912033</v>
      </c>
      <c r="J29" s="35">
        <f t="shared" si="13"/>
        <v>177198.74552101642</v>
      </c>
      <c r="K29" s="35">
        <f t="shared" si="13"/>
        <v>-14381.8032165654</v>
      </c>
      <c r="L29" s="35">
        <f t="shared" si="13"/>
        <v>841.31256594322622</v>
      </c>
      <c r="M29" s="35">
        <f t="shared" si="13"/>
        <v>-4624.211941268295</v>
      </c>
      <c r="N29" s="37">
        <f t="shared" si="13"/>
        <v>-83322.060753094032</v>
      </c>
      <c r="O29" s="1"/>
    </row>
    <row r="30" spans="1:15" ht="13.5" customHeight="1" thickBot="1" x14ac:dyDescent="0.3">
      <c r="A30" s="41"/>
      <c r="B30" s="42"/>
      <c r="C30" s="43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5"/>
      <c r="O30" s="1"/>
    </row>
    <row r="31" spans="1:15" ht="24" customHeight="1" thickBot="1" x14ac:dyDescent="0.3">
      <c r="A31" s="46" t="s">
        <v>18</v>
      </c>
      <c r="B31" s="47"/>
      <c r="C31" s="48" t="s">
        <v>19</v>
      </c>
      <c r="D31" s="49">
        <v>278.62</v>
      </c>
      <c r="E31" s="49">
        <v>270.95999999999992</v>
      </c>
      <c r="F31" s="49">
        <v>257.33</v>
      </c>
      <c r="G31" s="49">
        <v>258.41000000000008</v>
      </c>
      <c r="H31" s="49">
        <v>251.62</v>
      </c>
      <c r="I31" s="50">
        <v>259.67</v>
      </c>
      <c r="J31" s="50">
        <f>I31+'[2]Anlage 1'!O101</f>
        <v>256.40000000000003</v>
      </c>
      <c r="K31" s="50">
        <f>J31+'[2]Anlage 1'!O109</f>
        <v>254.20000000000005</v>
      </c>
      <c r="L31" s="50">
        <f>K31+'[2]Anlage 1'!O119</f>
        <v>249.80000000000004</v>
      </c>
      <c r="M31" s="50">
        <f>L31+'[2]Anlage 1'!O129</f>
        <v>246.77000000000004</v>
      </c>
      <c r="N31" s="51">
        <f>M31+'[2]Anlage 1'!O137</f>
        <v>243.44000000000003</v>
      </c>
    </row>
    <row r="32" spans="1:15" x14ac:dyDescent="0.25">
      <c r="H32" s="52"/>
    </row>
    <row r="33" spans="1:14" x14ac:dyDescent="0.25">
      <c r="A33" s="53" t="s">
        <v>20</v>
      </c>
      <c r="B33" s="3"/>
      <c r="F33" s="54"/>
      <c r="G33" s="55"/>
      <c r="H33" s="55"/>
      <c r="I33" s="55"/>
      <c r="J33" s="55"/>
      <c r="K33" s="55"/>
    </row>
    <row r="34" spans="1:14" x14ac:dyDescent="0.25">
      <c r="F34" s="54"/>
      <c r="G34" s="55"/>
      <c r="H34" s="55"/>
      <c r="I34" s="55"/>
      <c r="J34" s="55"/>
      <c r="K34" s="55"/>
      <c r="L34" s="55"/>
      <c r="M34" s="55"/>
      <c r="N34" s="55"/>
    </row>
    <row r="35" spans="1:14" x14ac:dyDescent="0.25">
      <c r="B35" s="52"/>
      <c r="C35" s="56"/>
      <c r="D35" s="56"/>
      <c r="F35" s="2"/>
    </row>
    <row r="36" spans="1:14" ht="16.2" x14ac:dyDescent="0.3">
      <c r="B36" s="57"/>
      <c r="C36" s="57"/>
      <c r="D36" s="57"/>
      <c r="E36" s="4" t="s">
        <v>21</v>
      </c>
      <c r="F36" s="5"/>
      <c r="G36" s="5"/>
      <c r="H36" s="5"/>
      <c r="I36" s="5"/>
      <c r="J36" s="5"/>
      <c r="K36" s="5"/>
    </row>
    <row r="37" spans="1:14" ht="16.5" customHeight="1" thickBot="1" x14ac:dyDescent="0.3">
      <c r="A37" s="58"/>
      <c r="B37" s="59"/>
      <c r="E37" s="60"/>
      <c r="F37" s="61"/>
      <c r="G37" s="60"/>
      <c r="H37" s="60"/>
      <c r="I37" s="60"/>
      <c r="J37" s="60"/>
      <c r="K37" s="60"/>
    </row>
    <row r="38" spans="1:14" s="8" customFormat="1" ht="13.8" thickBot="1" x14ac:dyDescent="0.35">
      <c r="A38" s="62"/>
      <c r="C38" s="63">
        <v>2010</v>
      </c>
      <c r="D38" s="64">
        <v>2011</v>
      </c>
      <c r="E38" s="65">
        <v>2012</v>
      </c>
      <c r="F38" s="66">
        <v>2013</v>
      </c>
      <c r="G38" s="65">
        <v>2014</v>
      </c>
      <c r="H38" s="65">
        <v>2015</v>
      </c>
      <c r="I38" s="65">
        <v>2016</v>
      </c>
      <c r="J38" s="65">
        <v>2017</v>
      </c>
      <c r="K38" s="65">
        <v>2018</v>
      </c>
      <c r="L38" s="65">
        <v>2019</v>
      </c>
      <c r="M38" s="65">
        <v>2020</v>
      </c>
      <c r="N38" s="65">
        <v>2021</v>
      </c>
    </row>
    <row r="39" spans="1:14" ht="47.4" customHeight="1" x14ac:dyDescent="0.25">
      <c r="A39" s="67" t="s">
        <v>22</v>
      </c>
      <c r="B39" s="68" t="s">
        <v>23</v>
      </c>
      <c r="C39" s="69">
        <v>15924376</v>
      </c>
      <c r="D39" s="70">
        <v>15542764.76</v>
      </c>
      <c r="E39" s="69">
        <v>15110636.26</v>
      </c>
      <c r="F39" s="69">
        <v>14858338.26</v>
      </c>
      <c r="G39" s="69">
        <v>14580588.26</v>
      </c>
      <c r="H39" s="69">
        <v>14407070.26</v>
      </c>
      <c r="I39" s="70">
        <v>14278497.26</v>
      </c>
      <c r="J39" s="71">
        <v>14038167.76</v>
      </c>
      <c r="K39" s="15"/>
      <c r="L39" s="15"/>
      <c r="M39" s="15"/>
      <c r="N39" s="72"/>
    </row>
    <row r="40" spans="1:14" ht="24" customHeight="1" thickBot="1" x14ac:dyDescent="0.3">
      <c r="A40" s="73"/>
      <c r="B40" s="74" t="s">
        <v>19</v>
      </c>
      <c r="C40" s="75">
        <v>294.95</v>
      </c>
      <c r="D40" s="75">
        <v>286.11</v>
      </c>
      <c r="E40" s="75">
        <v>279.11</v>
      </c>
      <c r="F40" s="76">
        <v>276.08999999999997</v>
      </c>
      <c r="G40" s="75">
        <v>275.08999999999997</v>
      </c>
      <c r="H40" s="75">
        <v>271.79000000000002</v>
      </c>
      <c r="I40" s="76">
        <v>269.19</v>
      </c>
      <c r="J40" s="77">
        <v>262.56</v>
      </c>
      <c r="K40" s="78"/>
      <c r="L40" s="78"/>
      <c r="M40" s="78"/>
      <c r="N40" s="79"/>
    </row>
    <row r="41" spans="1:14" ht="43.2" customHeight="1" x14ac:dyDescent="0.25">
      <c r="A41" s="67" t="s">
        <v>24</v>
      </c>
      <c r="B41" s="80" t="s">
        <v>23</v>
      </c>
      <c r="C41" s="81"/>
      <c r="D41" s="82"/>
      <c r="E41" s="83">
        <v>14466647</v>
      </c>
      <c r="F41" s="82">
        <v>14161570</v>
      </c>
      <c r="G41" s="83">
        <v>13871660</v>
      </c>
      <c r="H41" s="82">
        <v>13454930</v>
      </c>
      <c r="I41" s="70">
        <v>13204340</v>
      </c>
      <c r="J41" s="71">
        <v>12870660</v>
      </c>
      <c r="K41" s="71">
        <v>12664650</v>
      </c>
      <c r="L41" s="71">
        <v>12463070</v>
      </c>
      <c r="M41" s="71">
        <v>12290630</v>
      </c>
      <c r="N41" s="84">
        <v>11846590</v>
      </c>
    </row>
    <row r="42" spans="1:14" ht="27.6" customHeight="1" thickBot="1" x14ac:dyDescent="0.3">
      <c r="A42" s="73"/>
      <c r="B42" s="85" t="s">
        <v>19</v>
      </c>
      <c r="C42" s="86"/>
      <c r="D42" s="86"/>
      <c r="E42" s="87">
        <v>270.95999999999992</v>
      </c>
      <c r="F42" s="86">
        <v>261.56999999999994</v>
      </c>
      <c r="G42" s="87">
        <v>256.65999999999997</v>
      </c>
      <c r="H42" s="86">
        <v>248.48</v>
      </c>
      <c r="I42" s="76">
        <v>244.10999999999996</v>
      </c>
      <c r="J42" s="77">
        <v>238.81</v>
      </c>
      <c r="K42" s="77">
        <v>236.46</v>
      </c>
      <c r="L42" s="77">
        <v>231.56000000000003</v>
      </c>
      <c r="M42" s="77">
        <v>228.28</v>
      </c>
      <c r="N42" s="88">
        <v>225.04000000000002</v>
      </c>
    </row>
    <row r="43" spans="1:14" ht="49.95" customHeight="1" x14ac:dyDescent="0.25">
      <c r="A43" s="67" t="s">
        <v>25</v>
      </c>
      <c r="B43" s="80" t="s">
        <v>26</v>
      </c>
      <c r="C43" s="89"/>
      <c r="D43" s="82"/>
      <c r="E43" s="83"/>
      <c r="F43" s="82">
        <f>F28</f>
        <v>14681007.460000001</v>
      </c>
      <c r="G43" s="83">
        <v>14521998</v>
      </c>
      <c r="H43" s="82">
        <v>14116238</v>
      </c>
      <c r="I43" s="70">
        <v>13871300</v>
      </c>
      <c r="J43" s="71">
        <v>13659265</v>
      </c>
      <c r="K43" s="71">
        <v>13280206</v>
      </c>
      <c r="L43" s="71">
        <v>13178836</v>
      </c>
      <c r="M43" s="71">
        <v>12998760</v>
      </c>
      <c r="N43" s="84">
        <v>12557259</v>
      </c>
    </row>
    <row r="44" spans="1:14" ht="27.6" customHeight="1" thickBot="1" x14ac:dyDescent="0.3">
      <c r="A44" s="73"/>
      <c r="B44" s="85" t="s">
        <v>19</v>
      </c>
      <c r="C44" s="86"/>
      <c r="D44" s="86"/>
      <c r="E44" s="90"/>
      <c r="F44" s="86">
        <f>F31</f>
        <v>257.33</v>
      </c>
      <c r="G44" s="87">
        <v>250.17999999999998</v>
      </c>
      <c r="H44" s="86">
        <v>247.06000000000003</v>
      </c>
      <c r="I44" s="76">
        <v>242.69</v>
      </c>
      <c r="J44" s="77">
        <v>237.42000000000002</v>
      </c>
      <c r="K44" s="77">
        <v>235.07</v>
      </c>
      <c r="L44" s="77">
        <v>230.17</v>
      </c>
      <c r="M44" s="77">
        <v>226.89000000000004</v>
      </c>
      <c r="N44" s="88">
        <v>223.94000000000003</v>
      </c>
    </row>
    <row r="45" spans="1:14" s="52" customFormat="1" ht="61.5" customHeight="1" x14ac:dyDescent="0.25">
      <c r="A45" s="67" t="s">
        <v>27</v>
      </c>
      <c r="B45" s="80" t="s">
        <v>28</v>
      </c>
      <c r="C45" s="89"/>
      <c r="D45" s="82"/>
      <c r="E45" s="83"/>
      <c r="F45" s="82"/>
      <c r="G45" s="83">
        <v>14494755.619999999</v>
      </c>
      <c r="H45" s="82">
        <v>14194167.839999998</v>
      </c>
      <c r="I45" s="91">
        <v>13996287.35</v>
      </c>
      <c r="J45" s="69">
        <v>13937316.640000001</v>
      </c>
      <c r="K45" s="69">
        <v>13680992.43</v>
      </c>
      <c r="L45" s="91">
        <v>13615776</v>
      </c>
      <c r="M45" s="69">
        <v>13537917</v>
      </c>
      <c r="N45" s="92">
        <v>13242807.303475052</v>
      </c>
    </row>
    <row r="46" spans="1:14" ht="14.4" thickBot="1" x14ac:dyDescent="0.3">
      <c r="A46" s="73"/>
      <c r="B46" s="85" t="s">
        <v>19</v>
      </c>
      <c r="C46" s="93"/>
      <c r="D46" s="93"/>
      <c r="E46" s="94"/>
      <c r="F46" s="93"/>
      <c r="G46" s="95">
        <v>258.41000000000008</v>
      </c>
      <c r="H46" s="96">
        <v>257.5200000000001</v>
      </c>
      <c r="I46" s="97">
        <v>253.96000000000009</v>
      </c>
      <c r="J46" s="98">
        <v>250.88000000000008</v>
      </c>
      <c r="K46" s="97">
        <v>248.55000000000007</v>
      </c>
      <c r="L46" s="99">
        <v>244.40000000000006</v>
      </c>
      <c r="M46" s="99">
        <v>240.00000000000006</v>
      </c>
      <c r="N46" s="100">
        <v>234.15000000000006</v>
      </c>
    </row>
    <row r="47" spans="1:14" ht="63.6" customHeight="1" thickBot="1" x14ac:dyDescent="0.3">
      <c r="A47" s="67" t="s">
        <v>29</v>
      </c>
      <c r="B47" s="80" t="s">
        <v>30</v>
      </c>
      <c r="C47" s="95"/>
      <c r="D47" s="101"/>
      <c r="E47" s="101"/>
      <c r="F47" s="101"/>
      <c r="G47" s="102"/>
      <c r="H47" s="103">
        <v>15144768</v>
      </c>
      <c r="I47" s="104">
        <v>14848991.919999998</v>
      </c>
      <c r="J47" s="35">
        <v>14912188.189999999</v>
      </c>
      <c r="K47" s="35">
        <v>14806816.834899999</v>
      </c>
      <c r="L47" s="35">
        <v>14828043.513948999</v>
      </c>
      <c r="M47" s="35">
        <v>14737475.270888489</v>
      </c>
      <c r="N47" s="37">
        <v>14514705.594097376</v>
      </c>
    </row>
    <row r="48" spans="1:14" ht="13.8" customHeight="1" thickBot="1" x14ac:dyDescent="0.3">
      <c r="A48" s="73"/>
      <c r="B48" s="85" t="s">
        <v>19</v>
      </c>
      <c r="C48" s="105"/>
      <c r="D48" s="106"/>
      <c r="E48" s="106"/>
      <c r="F48" s="106"/>
      <c r="G48" s="107"/>
      <c r="H48" s="108">
        <v>254.55</v>
      </c>
      <c r="I48" s="109">
        <v>253.07</v>
      </c>
      <c r="J48" s="98">
        <v>249.11</v>
      </c>
      <c r="K48" s="97">
        <v>245.78</v>
      </c>
      <c r="L48" s="99">
        <v>241.38</v>
      </c>
      <c r="M48" s="99">
        <v>235.53</v>
      </c>
      <c r="N48" s="98">
        <v>232.13</v>
      </c>
    </row>
    <row r="49" spans="1:14" ht="75.599999999999994" customHeight="1" x14ac:dyDescent="0.25">
      <c r="A49" s="67" t="s">
        <v>31</v>
      </c>
      <c r="B49" s="80" t="s">
        <v>32</v>
      </c>
      <c r="C49" s="95"/>
      <c r="D49" s="101"/>
      <c r="E49" s="101"/>
      <c r="F49" s="101"/>
      <c r="G49" s="102"/>
      <c r="H49" s="110"/>
      <c r="I49" s="104">
        <f>I28</f>
        <v>15656801</v>
      </c>
      <c r="J49" s="104">
        <f t="shared" ref="J49:N49" si="14">J28</f>
        <v>15833999.745521016</v>
      </c>
      <c r="K49" s="104">
        <f t="shared" si="14"/>
        <v>15819617.942304451</v>
      </c>
      <c r="L49" s="104">
        <f t="shared" si="14"/>
        <v>15820459.254870394</v>
      </c>
      <c r="M49" s="104">
        <f t="shared" si="14"/>
        <v>15815835.042929126</v>
      </c>
      <c r="N49" s="104">
        <f t="shared" si="14"/>
        <v>15732512.982176032</v>
      </c>
    </row>
    <row r="50" spans="1:14" ht="34.799999999999997" customHeight="1" thickBot="1" x14ac:dyDescent="0.3">
      <c r="A50" s="73"/>
      <c r="B50" s="85" t="s">
        <v>19</v>
      </c>
      <c r="C50" s="105"/>
      <c r="D50" s="106"/>
      <c r="E50" s="106"/>
      <c r="F50" s="106"/>
      <c r="G50" s="107"/>
      <c r="H50" s="108">
        <v>251.62</v>
      </c>
      <c r="I50" s="109">
        <f>I31</f>
        <v>259.67</v>
      </c>
      <c r="J50" s="109">
        <f t="shared" ref="J50:N50" si="15">J31</f>
        <v>256.40000000000003</v>
      </c>
      <c r="K50" s="109">
        <f t="shared" si="15"/>
        <v>254.20000000000005</v>
      </c>
      <c r="L50" s="109">
        <f t="shared" si="15"/>
        <v>249.80000000000004</v>
      </c>
      <c r="M50" s="109">
        <f t="shared" si="15"/>
        <v>246.77000000000004</v>
      </c>
      <c r="N50" s="109">
        <f t="shared" si="15"/>
        <v>243.44000000000003</v>
      </c>
    </row>
    <row r="51" spans="1:14" ht="35.25" customHeight="1" x14ac:dyDescent="0.25">
      <c r="A51" s="111"/>
      <c r="B51" s="112"/>
      <c r="C51" s="113"/>
      <c r="D51" s="60"/>
      <c r="E51" s="114"/>
      <c r="F51" s="61"/>
      <c r="G51" s="114"/>
      <c r="H51" s="115"/>
      <c r="I51" s="114"/>
      <c r="J51" s="114"/>
      <c r="K51" s="114"/>
      <c r="L51" s="114"/>
      <c r="M51" s="114"/>
      <c r="N51" s="114"/>
    </row>
    <row r="52" spans="1:14" s="119" customFormat="1" ht="26.4" customHeight="1" thickBot="1" x14ac:dyDescent="0.3">
      <c r="A52" s="116"/>
      <c r="B52" s="117"/>
      <c r="C52" s="118"/>
      <c r="D52" s="2"/>
      <c r="E52" s="118"/>
      <c r="F52" s="31"/>
      <c r="G52" s="118"/>
      <c r="H52" s="118"/>
      <c r="I52" s="2"/>
      <c r="J52" s="118"/>
      <c r="K52" s="117"/>
      <c r="L52" s="117"/>
      <c r="M52" s="117"/>
      <c r="N52" s="117"/>
    </row>
    <row r="53" spans="1:14" s="119" customFormat="1" x14ac:dyDescent="0.25">
      <c r="A53" s="120" t="s">
        <v>33</v>
      </c>
      <c r="B53" s="121"/>
      <c r="C53" s="122"/>
      <c r="D53" s="123"/>
      <c r="E53" s="122"/>
      <c r="F53" s="123"/>
      <c r="G53" s="122"/>
      <c r="H53" s="122"/>
      <c r="I53" s="123"/>
      <c r="J53" s="122"/>
      <c r="K53" s="124"/>
      <c r="L53" s="124"/>
      <c r="M53" s="124"/>
      <c r="N53" s="125"/>
    </row>
    <row r="54" spans="1:14" s="119" customFormat="1" x14ac:dyDescent="0.25">
      <c r="A54" s="126" t="s">
        <v>34</v>
      </c>
      <c r="B54" s="127"/>
      <c r="C54" s="127">
        <v>1080900</v>
      </c>
      <c r="D54" s="128">
        <v>769700</v>
      </c>
      <c r="E54" s="129">
        <v>619000</v>
      </c>
      <c r="F54" s="130">
        <v>653666</v>
      </c>
      <c r="G54" s="130">
        <v>627551</v>
      </c>
      <c r="H54" s="131">
        <v>609420</v>
      </c>
      <c r="I54" s="128">
        <v>615315</v>
      </c>
      <c r="J54" s="130">
        <v>621242</v>
      </c>
      <c r="K54" s="130">
        <v>573635</v>
      </c>
      <c r="L54" s="127">
        <v>568654</v>
      </c>
      <c r="M54" s="130">
        <v>526330</v>
      </c>
      <c r="N54" s="132">
        <v>359967</v>
      </c>
    </row>
    <row r="55" spans="1:14" s="119" customFormat="1" x14ac:dyDescent="0.25">
      <c r="A55" s="133" t="s">
        <v>35</v>
      </c>
      <c r="B55" s="134"/>
      <c r="C55" s="135">
        <v>15600</v>
      </c>
      <c r="D55" s="136">
        <v>37600</v>
      </c>
      <c r="E55" s="137">
        <v>37600</v>
      </c>
      <c r="F55" s="137">
        <v>37600</v>
      </c>
      <c r="G55" s="137">
        <v>40800</v>
      </c>
      <c r="H55" s="138">
        <v>42600</v>
      </c>
      <c r="I55" s="137">
        <v>44300</v>
      </c>
      <c r="J55" s="137">
        <v>46100</v>
      </c>
      <c r="K55" s="137">
        <v>48000</v>
      </c>
      <c r="L55" s="135">
        <v>49900</v>
      </c>
      <c r="M55" s="137">
        <v>51900</v>
      </c>
      <c r="N55" s="139">
        <v>53900</v>
      </c>
    </row>
    <row r="56" spans="1:14" x14ac:dyDescent="0.25">
      <c r="A56" s="133" t="s">
        <v>36</v>
      </c>
      <c r="B56" s="134"/>
      <c r="C56" s="135">
        <v>10500</v>
      </c>
      <c r="D56" s="136">
        <v>19500</v>
      </c>
      <c r="E56" s="137">
        <v>20500</v>
      </c>
      <c r="F56" s="137">
        <v>20500</v>
      </c>
      <c r="G56" s="137">
        <v>20500</v>
      </c>
      <c r="H56" s="138">
        <f>20500+200</f>
        <v>20700</v>
      </c>
      <c r="I56" s="137">
        <f>20500+400</f>
        <v>20900</v>
      </c>
      <c r="J56" s="137">
        <f>20500+600</f>
        <v>21100</v>
      </c>
      <c r="K56" s="137">
        <f>20500+800</f>
        <v>21300</v>
      </c>
      <c r="L56" s="137">
        <f>20500+1000</f>
        <v>21500</v>
      </c>
      <c r="M56" s="137">
        <f>20500+1200</f>
        <v>21700</v>
      </c>
      <c r="N56" s="139">
        <f>20500+1400</f>
        <v>21900</v>
      </c>
    </row>
    <row r="57" spans="1:14" x14ac:dyDescent="0.25">
      <c r="A57" s="133" t="s">
        <v>37</v>
      </c>
      <c r="B57" s="134"/>
      <c r="C57" s="140">
        <v>0</v>
      </c>
      <c r="D57" s="136">
        <v>14500</v>
      </c>
      <c r="E57" s="137">
        <v>25000</v>
      </c>
      <c r="F57" s="137">
        <v>25000</v>
      </c>
      <c r="G57" s="135">
        <v>25000</v>
      </c>
      <c r="H57" s="141">
        <v>25000</v>
      </c>
      <c r="I57" s="135">
        <v>0</v>
      </c>
      <c r="J57" s="135">
        <v>0</v>
      </c>
      <c r="K57" s="135">
        <v>0</v>
      </c>
      <c r="L57" s="135">
        <v>0</v>
      </c>
      <c r="M57" s="135">
        <v>0</v>
      </c>
      <c r="N57" s="142">
        <v>0</v>
      </c>
    </row>
    <row r="58" spans="1:14" ht="26.4" x14ac:dyDescent="0.25">
      <c r="A58" s="143" t="s">
        <v>38</v>
      </c>
      <c r="B58" s="140"/>
      <c r="C58" s="140">
        <v>0</v>
      </c>
      <c r="D58" s="136">
        <v>61500</v>
      </c>
      <c r="E58" s="137">
        <v>61500</v>
      </c>
      <c r="F58" s="137">
        <v>75000</v>
      </c>
      <c r="G58" s="135">
        <v>75000</v>
      </c>
      <c r="H58" s="141">
        <v>75000</v>
      </c>
      <c r="I58" s="135">
        <v>45000</v>
      </c>
      <c r="J58" s="135">
        <v>45000</v>
      </c>
      <c r="K58" s="135">
        <v>0</v>
      </c>
      <c r="L58" s="135">
        <v>0</v>
      </c>
      <c r="M58" s="135">
        <v>0</v>
      </c>
      <c r="N58" s="142">
        <v>0</v>
      </c>
    </row>
    <row r="59" spans="1:14" s="150" customFormat="1" ht="38.25" customHeight="1" thickBot="1" x14ac:dyDescent="0.3">
      <c r="A59" s="144" t="s">
        <v>39</v>
      </c>
      <c r="B59" s="145"/>
      <c r="C59" s="146">
        <v>25000</v>
      </c>
      <c r="D59" s="147">
        <v>25000</v>
      </c>
      <c r="E59" s="147">
        <v>28000</v>
      </c>
      <c r="F59" s="147">
        <v>28000</v>
      </c>
      <c r="G59" s="146">
        <v>28000</v>
      </c>
      <c r="H59" s="148">
        <v>28000</v>
      </c>
      <c r="I59" s="146">
        <v>30000</v>
      </c>
      <c r="J59" s="146">
        <v>30000</v>
      </c>
      <c r="K59" s="146">
        <v>30000</v>
      </c>
      <c r="L59" s="146">
        <v>30000</v>
      </c>
      <c r="M59" s="146">
        <v>30000</v>
      </c>
      <c r="N59" s="149">
        <v>30000</v>
      </c>
    </row>
    <row r="60" spans="1:14" ht="13.8" thickBot="1" x14ac:dyDescent="0.3">
      <c r="A60" s="116"/>
      <c r="B60" s="117"/>
      <c r="C60" s="117"/>
      <c r="D60" s="56"/>
      <c r="E60" s="151"/>
      <c r="F60" s="152"/>
      <c r="G60" s="151"/>
      <c r="H60" s="151"/>
      <c r="I60" s="152"/>
      <c r="J60" s="151"/>
      <c r="K60" s="118"/>
      <c r="L60" s="118"/>
      <c r="M60" s="118"/>
      <c r="N60" s="118"/>
    </row>
    <row r="61" spans="1:14" s="119" customFormat="1" x14ac:dyDescent="0.25">
      <c r="A61" s="153" t="s">
        <v>40</v>
      </c>
      <c r="B61" s="124"/>
      <c r="C61" s="154">
        <f t="shared" ref="C61:N61" si="16">SUM(C54:C60)</f>
        <v>1132000</v>
      </c>
      <c r="D61" s="155">
        <f t="shared" si="16"/>
        <v>927800</v>
      </c>
      <c r="E61" s="156">
        <f t="shared" si="16"/>
        <v>791600</v>
      </c>
      <c r="F61" s="155">
        <f t="shared" si="16"/>
        <v>839766</v>
      </c>
      <c r="G61" s="156">
        <f t="shared" si="16"/>
        <v>816851</v>
      </c>
      <c r="H61" s="156">
        <f t="shared" si="16"/>
        <v>800720</v>
      </c>
      <c r="I61" s="155">
        <f t="shared" si="16"/>
        <v>755515</v>
      </c>
      <c r="J61" s="156">
        <f t="shared" si="16"/>
        <v>763442</v>
      </c>
      <c r="K61" s="156">
        <f t="shared" si="16"/>
        <v>672935</v>
      </c>
      <c r="L61" s="156">
        <f t="shared" si="16"/>
        <v>670054</v>
      </c>
      <c r="M61" s="156">
        <f t="shared" si="16"/>
        <v>629930</v>
      </c>
      <c r="N61" s="157">
        <f t="shared" si="16"/>
        <v>465767</v>
      </c>
    </row>
    <row r="62" spans="1:14" ht="13.8" thickBot="1" x14ac:dyDescent="0.3">
      <c r="A62" s="158"/>
      <c r="B62" s="159"/>
      <c r="C62" s="159"/>
      <c r="D62" s="160"/>
      <c r="E62" s="161"/>
      <c r="F62" s="160"/>
      <c r="G62" s="161"/>
      <c r="H62" s="161"/>
      <c r="I62" s="160"/>
      <c r="J62" s="161"/>
      <c r="K62" s="159"/>
      <c r="L62" s="159"/>
      <c r="M62" s="159"/>
      <c r="N62" s="162"/>
    </row>
    <row r="63" spans="1:14" ht="39.6" x14ac:dyDescent="0.25">
      <c r="A63" s="163" t="s">
        <v>41</v>
      </c>
      <c r="B63" s="164"/>
      <c r="C63" s="165">
        <f>C39-C61</f>
        <v>14792376</v>
      </c>
      <c r="D63" s="166">
        <f t="shared" ref="D63:N63" si="17">D43-D61</f>
        <v>-927800</v>
      </c>
      <c r="E63" s="167">
        <f t="shared" si="17"/>
        <v>-791600</v>
      </c>
      <c r="F63" s="166">
        <f t="shared" si="17"/>
        <v>13841241.460000001</v>
      </c>
      <c r="G63" s="167">
        <f t="shared" si="17"/>
        <v>13705147</v>
      </c>
      <c r="H63" s="167">
        <f t="shared" si="17"/>
        <v>13315518</v>
      </c>
      <c r="I63" s="166">
        <f t="shared" si="17"/>
        <v>13115785</v>
      </c>
      <c r="J63" s="167">
        <f t="shared" si="17"/>
        <v>12895823</v>
      </c>
      <c r="K63" s="167">
        <f t="shared" si="17"/>
        <v>12607271</v>
      </c>
      <c r="L63" s="166">
        <f t="shared" si="17"/>
        <v>12508782</v>
      </c>
      <c r="M63" s="167">
        <f t="shared" si="17"/>
        <v>12368830</v>
      </c>
      <c r="N63" s="167">
        <f t="shared" si="17"/>
        <v>12091492</v>
      </c>
    </row>
    <row r="64" spans="1:14" x14ac:dyDescent="0.25">
      <c r="A64" s="116"/>
      <c r="B64" s="117"/>
      <c r="C64" s="117"/>
      <c r="E64" s="118"/>
      <c r="F64" s="2"/>
      <c r="G64" s="118"/>
      <c r="H64" s="118"/>
      <c r="J64" s="118"/>
      <c r="K64" s="168"/>
      <c r="L64" s="168"/>
      <c r="M64" s="168"/>
      <c r="N64" s="168"/>
    </row>
    <row r="65" spans="1:10" ht="13.8" thickBot="1" x14ac:dyDescent="0.3">
      <c r="A65" s="169"/>
      <c r="B65" s="170"/>
      <c r="C65" s="56"/>
      <c r="D65" s="171"/>
      <c r="E65" s="171"/>
      <c r="F65" s="171"/>
      <c r="G65" s="171"/>
      <c r="H65" s="171"/>
      <c r="I65" s="171"/>
      <c r="J65" s="171"/>
    </row>
    <row r="66" spans="1:10" ht="26.25" customHeight="1" thickBot="1" x14ac:dyDescent="0.3">
      <c r="A66" s="172"/>
      <c r="B66" s="173"/>
      <c r="C66" s="9">
        <v>2010</v>
      </c>
      <c r="D66" s="10">
        <v>2011</v>
      </c>
      <c r="E66" s="174">
        <v>2012</v>
      </c>
      <c r="F66" s="175">
        <v>2013</v>
      </c>
      <c r="G66" s="176">
        <v>2014</v>
      </c>
      <c r="H66" s="11">
        <v>2015</v>
      </c>
      <c r="I66" s="11">
        <v>2016</v>
      </c>
      <c r="J66" s="12">
        <v>2017</v>
      </c>
    </row>
    <row r="67" spans="1:10" ht="15.6" x14ac:dyDescent="0.3">
      <c r="A67" s="177" t="s">
        <v>42</v>
      </c>
      <c r="B67" s="178"/>
      <c r="C67" s="179"/>
      <c r="D67" s="179"/>
      <c r="E67" s="118"/>
      <c r="F67" s="118"/>
    </row>
    <row r="68" spans="1:10" ht="15.6" x14ac:dyDescent="0.3">
      <c r="A68" s="180"/>
      <c r="B68" s="181"/>
      <c r="C68" s="182">
        <v>14253288</v>
      </c>
      <c r="D68" s="182">
        <v>15548155</v>
      </c>
      <c r="E68" s="182">
        <v>14849943</v>
      </c>
      <c r="F68" s="182">
        <v>15661697</v>
      </c>
      <c r="G68" s="182">
        <v>15988467</v>
      </c>
    </row>
    <row r="69" spans="1:10" ht="15.6" x14ac:dyDescent="0.3">
      <c r="A69" s="177" t="s">
        <v>43</v>
      </c>
      <c r="B69" s="178"/>
      <c r="C69" s="183"/>
      <c r="D69" s="183"/>
      <c r="E69" s="183"/>
      <c r="F69" s="183"/>
    </row>
    <row r="70" spans="1:10" ht="15.6" x14ac:dyDescent="0.3">
      <c r="A70" s="184" t="s">
        <v>44</v>
      </c>
      <c r="B70" s="185"/>
      <c r="C70" s="182">
        <f>C68-C39</f>
        <v>-1671088</v>
      </c>
      <c r="D70" s="182">
        <f>D68-D39</f>
        <v>5390.2400000002235</v>
      </c>
      <c r="E70" s="182">
        <f>E68-E39</f>
        <v>-260693.25999999978</v>
      </c>
      <c r="F70" s="182">
        <f>F68-F39</f>
        <v>803358.74000000022</v>
      </c>
      <c r="G70" s="182">
        <f>G68-G39</f>
        <v>1407878.7400000002</v>
      </c>
    </row>
  </sheetData>
  <mergeCells count="15">
    <mergeCell ref="A56:B56"/>
    <mergeCell ref="A57:B57"/>
    <mergeCell ref="A70:B70"/>
    <mergeCell ref="A43:A44"/>
    <mergeCell ref="A45:A46"/>
    <mergeCell ref="A47:A48"/>
    <mergeCell ref="A49:A50"/>
    <mergeCell ref="A53:B53"/>
    <mergeCell ref="A55:B55"/>
    <mergeCell ref="E1:K1"/>
    <mergeCell ref="A28:A29"/>
    <mergeCell ref="E36:K36"/>
    <mergeCell ref="A37:A38"/>
    <mergeCell ref="A39:A40"/>
    <mergeCell ref="A41:A42"/>
  </mergeCells>
  <pageMargins left="1.1811023622047245" right="0.39370078740157483" top="0.39370078740157483" bottom="0.39370078740157483" header="0.15748031496062992" footer="0.15748031496062992"/>
  <pageSetup paperSize="8" scale="75" fitToHeight="0" orientation="landscape" r:id="rId1"/>
  <headerFooter alignWithMargins="0">
    <oddHeader>&amp;L&amp;"Arial,Fett"&amp;14Anlage 2&amp;RSeite &amp;P von &amp;N</oddHeader>
    <oddFooter>&amp;LFortschreibung Personalwirtschaftskonzept&amp;CFortschreibung 2016&amp;RFB 1</oddFooter>
  </headerFooter>
  <rowBreaks count="1" manualBreakCount="1">
    <brk id="35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2</vt:lpstr>
      <vt:lpstr>'Anlage 2'!Druckbereich</vt:lpstr>
    </vt:vector>
  </TitlesOfParts>
  <Company>Stadt-Schwelm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Heringhaus, Petra</dc:creator>
  <cp:lastModifiedBy>Heringhaus, Petra</cp:lastModifiedBy>
  <dcterms:created xsi:type="dcterms:W3CDTF">2016-01-07T14:23:25Z</dcterms:created>
  <dcterms:modified xsi:type="dcterms:W3CDTF">2016-01-07T14:23:53Z</dcterms:modified>
</cp:coreProperties>
</file>